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O" sheetId="1" state="visible" r:id="rId2"/>
    <sheet name="Servente de Limpeza - 40%" sheetId="2" state="visible" r:id="rId3"/>
    <sheet name="ANEXO V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3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ID#AAAALu119cg
     (2021-03-29 13:49:34)
Auxiliar Serviços Gerais com jornada diária MENOR ou IGUAL a 6 Horas NÃO recebe auxílio-alimentação, recebe Auxilio Lanche - R$ 8,71 - 19% desconto
Mais de 8 horas trabalhadas recebe Auxílio Alimentação - R$ 17,41 - 19%</t>
        </r>
      </text>
    </comment>
    <comment ref="B35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ID#AAAALu119bs
     (2021-03-29 13:49:34)
Facultativo - empresa tem que comprovar</t>
        </r>
      </text>
    </comment>
    <comment ref="B36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ID#AAAALu119cQ
     (2021-03-29 13:49:34)
Portaria MTb 3.296/86 depende do número de mulheres</t>
        </r>
      </text>
    </comment>
    <comment ref="B37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ID#AAAALu119cE
     (2021-03-29 13:49:34)
Previsto CCT, cláusula 23º</t>
        </r>
      </text>
    </comment>
    <comment ref="D61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ID#AAAALu119cs
     (2021-03-29 13:49:34)
Riscos Ambientais do Trabalho = 1%, 2% ou 3%. Depende do CNAE (Classificação Nacional de Atividade Econômica) da empresa.</t>
        </r>
      </text>
    </comment>
    <comment ref="E24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ID#AAAALu119c4
     (2021-03-29 13:49:34)
MPOG = 20,8960 Dias para 40 h 5 dias por semana</t>
        </r>
      </text>
    </comment>
    <comment ref="F61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ID#AAAALu119cI
Juliana Luizelli Alencastro    (2021-03-29 13:49:34)
Fator Acidentário de Prevenção (particular de cada empresa)</t>
        </r>
      </text>
    </comment>
    <comment ref="G23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ID#AAAALu119b0
     (2021-03-29 13:49:34)
220 hs mensais 44 hs semanais
200 hs mensas 40 hs semanais
150 hs mensais 30 hs semanais
125 hs mensais 25 hs semanais</t>
        </r>
      </text>
    </comment>
    <comment ref="G61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ID#AAAALu119b8
     (2021-03-29 13:49:34)
vai de 0,5000 até 2,0000</t>
        </r>
      </text>
    </comment>
    <comment ref="H25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ID#AAAALu119bw
     (2021-03-29 13:49:34)
CLÁUSULA DÉCIMA SÉTIMA do CCT - Adicional de insalubridade grau máximo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9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ID#AAAALu119b4
Excelencia    (2021-03-29 13:49:34)
Quantidade anual de Crachás, se deve pela vida útil reduzida em função das atividades braçais exercidas diáriamente.</t>
        </r>
      </text>
    </comment>
  </commentList>
</comments>
</file>

<file path=xl/sharedStrings.xml><?xml version="1.0" encoding="utf-8"?>
<sst xmlns="http://schemas.openxmlformats.org/spreadsheetml/2006/main" count="314" uniqueCount="217">
  <si>
    <t xml:space="preserve">ANEXO XIII - RESUMOS</t>
  </si>
  <si>
    <t xml:space="preserve">PLANILHAS DE CUSTOS E DE FORMAÇÃO DE PREÇOS</t>
  </si>
  <si>
    <t xml:space="preserve">PROCESSO  n°   43/21</t>
  </si>
  <si>
    <t xml:space="preserve">PREGÃO ELETRÔNICO CMV Nº 04/2021</t>
  </si>
  <si>
    <t xml:space="preserve">Horas Semanal</t>
  </si>
  <si>
    <t xml:space="preserve">Postos</t>
  </si>
  <si>
    <t xml:space="preserve">Módulo 1: Composição da Remuneração</t>
  </si>
  <si>
    <t xml:space="preserve">Módulo 2: Benefícios Mensais e Diários</t>
  </si>
  <si>
    <t xml:space="preserve">Módulo 3: Insumos Diversos</t>
  </si>
  <si>
    <t xml:space="preserve">Módulo 4: Encargos Sociais e Trabalhistas</t>
  </si>
  <si>
    <t xml:space="preserve">Módulo 5: Custos Indiretos , Lucro e Tributos</t>
  </si>
  <si>
    <t xml:space="preserve">Valor Mensal por posto (unidade)</t>
  </si>
  <si>
    <t xml:space="preserve">Total Mensal</t>
  </si>
  <si>
    <t xml:space="preserve">Servente de Limpeza Insalubridade 40%</t>
  </si>
  <si>
    <t xml:space="preserve">40hs</t>
  </si>
  <si>
    <t xml:space="preserve">TOTAL MENSAL DOS SERVIÇOS</t>
  </si>
  <si>
    <t xml:space="preserve">N°</t>
  </si>
  <si>
    <t xml:space="preserve">Função</t>
  </si>
  <si>
    <t xml:space="preserve">Horas Mês</t>
  </si>
  <si>
    <t xml:space="preserve">Efetivo</t>
  </si>
  <si>
    <t xml:space="preserve">1.3</t>
  </si>
  <si>
    <t xml:space="preserve">Servente de Limpeza 40%</t>
  </si>
  <si>
    <t xml:space="preserve">Totais: </t>
  </si>
  <si>
    <t xml:space="preserve">QUADRO RESUMO DO CONTRATO</t>
  </si>
  <si>
    <t xml:space="preserve">Serviço</t>
  </si>
  <si>
    <t xml:space="preserve">Valor Mensal por Unidade de Serviço</t>
  </si>
  <si>
    <t xml:space="preserve">Quantidade de Unidade de Serviços</t>
  </si>
  <si>
    <t xml:space="preserve">Valor mensal do serviço</t>
  </si>
  <si>
    <t xml:space="preserve">SERVENTE DE LIMPEZA  - 40% INSALUBRIDADE</t>
  </si>
  <si>
    <t xml:space="preserve">Valor Mensal do Contrato</t>
  </si>
  <si>
    <t xml:space="preserve">LIMPEZA - Regime de Tributação:  Lucro Presumido</t>
  </si>
  <si>
    <r>
      <rPr>
        <b val="true"/>
        <sz val="18"/>
        <color rgb="FF000000"/>
        <rFont val="Arial"/>
        <family val="0"/>
        <charset val="1"/>
      </rPr>
      <t xml:space="preserve">ANEXO   XIII</t>
    </r>
    <r>
      <rPr>
        <b val="true"/>
        <sz val="18"/>
        <color rgb="FFFF0000"/>
        <rFont val="Arial"/>
        <family val="0"/>
        <charset val="1"/>
      </rPr>
      <t xml:space="preserve"> </t>
    </r>
    <r>
      <rPr>
        <b val="true"/>
        <sz val="18"/>
        <color rgb="FF000000"/>
        <rFont val="Arial"/>
        <family val="0"/>
        <charset val="1"/>
      </rPr>
      <t xml:space="preserve"> do Pregão CMV nº</t>
    </r>
    <r>
      <rPr>
        <b val="true"/>
        <sz val="18"/>
        <color rgb="FFFF0000"/>
        <rFont val="Arial"/>
        <family val="0"/>
        <charset val="1"/>
      </rPr>
      <t xml:space="preserve">   09/2021
</t>
    </r>
    <r>
      <rPr>
        <b val="true"/>
        <sz val="18"/>
        <color rgb="FF000000"/>
        <rFont val="Arial"/>
        <family val="0"/>
        <charset val="1"/>
      </rPr>
      <t xml:space="preserve">PLANILHA DE CUSTOS E FORMAÇÃO DE PREÇOS </t>
    </r>
    <r>
      <rPr>
        <b val="true"/>
        <sz val="18"/>
        <color rgb="FF800080"/>
        <rFont val="Arial"/>
        <family val="0"/>
        <charset val="1"/>
      </rPr>
      <t xml:space="preserve"> </t>
    </r>
  </si>
  <si>
    <t xml:space="preserve">Nº do processo: 138/21</t>
  </si>
  <si>
    <t xml:space="preserve">Licitação nº:</t>
  </si>
  <si>
    <t xml:space="preserve">Pregão Eletrônico nº  09/2021</t>
  </si>
  <si>
    <t xml:space="preserve">Dia:  12/07/2021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</si>
  <si>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</si>
  <si>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</si>
  <si>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</si>
  <si>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</si>
  <si>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</si>
  <si>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Viamão/RS</t>
  </si>
  <si>
    <t xml:space="preserve">C</t>
  </si>
  <si>
    <t xml:space="preserve">Ano do Acordo, Convenção Coletiva ou Sentença Normativa em Dissídio Coletivo</t>
  </si>
  <si>
    <r>
      <rPr>
        <b val="true"/>
        <sz val="10"/>
        <color rgb="FF1F497D"/>
        <rFont val="Arial"/>
        <family val="0"/>
        <charset val="1"/>
      </rPr>
      <t xml:space="preserve">01/01/21 a 31/12/21 </t>
    </r>
    <r>
      <rPr>
        <b val="true"/>
        <sz val="9"/>
        <color rgb="FF1F497D"/>
        <rFont val="Arial"/>
        <family val="0"/>
        <charset val="1"/>
      </rPr>
      <t xml:space="preserve">SEEAC/SINDASSEIO/RS</t>
    </r>
  </si>
  <si>
    <t xml:space="preserve">D</t>
  </si>
  <si>
    <t xml:space="preserve">Número de meses de execução contratual</t>
  </si>
  <si>
    <r>
      <rPr>
        <b val="true"/>
        <sz val="11"/>
        <color rgb="FF000000"/>
        <rFont val="Arial"/>
        <family val="0"/>
        <charset val="1"/>
      </rPr>
      <t xml:space="preserve">ANEXO   III </t>
    </r>
    <r>
      <rPr>
        <b val="true"/>
        <u val="single"/>
        <sz val="11"/>
        <color rgb="FF000000"/>
        <rFont val="Arial"/>
        <family val="0"/>
        <charset val="1"/>
      </rPr>
      <t xml:space="preserve">- A</t>
    </r>
    <r>
      <rPr>
        <b val="true"/>
        <sz val="11"/>
        <color rgb="FF000000"/>
        <rFont val="Arial"/>
        <family val="0"/>
        <charset val="1"/>
      </rPr>
      <t xml:space="preserve"> 
MÃO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Mão de obra vinculada à execução contratual
</t>
    </r>
  </si>
  <si>
    <t xml:space="preserve">Dados complementares para composição dos custos referente à mão de obra</t>
  </si>
  <si>
    <t xml:space="preserve">Tipo de serviço</t>
  </si>
  <si>
    <t xml:space="preserve"> Limpeza e conservação</t>
  </si>
  <si>
    <r>
      <rPr>
        <b val="true"/>
        <sz val="10"/>
        <color rgb="FF000000"/>
        <rFont val="Arial"/>
        <family val="0"/>
        <charset val="1"/>
      </rPr>
      <t xml:space="preserve">Salário normativo da categoria profissional - </t>
    </r>
    <r>
      <rPr>
        <b val="true"/>
        <sz val="10"/>
        <color rgb="FF0000FF"/>
        <rFont val="Arial"/>
        <family val="0"/>
        <charset val="1"/>
      </rPr>
      <t xml:space="preserve"> </t>
    </r>
    <r>
      <rPr>
        <b val="true"/>
        <sz val="10"/>
        <color rgb="FF333399"/>
        <rFont val="Arial"/>
        <family val="0"/>
        <charset val="1"/>
      </rPr>
      <t xml:space="preserve">para a jornada de 44 h/sem</t>
    </r>
  </si>
  <si>
    <r>
      <rPr>
        <b val="true"/>
        <sz val="10"/>
        <color rgb="FF000000"/>
        <rFont val="Arial"/>
        <family val="0"/>
        <charset val="1"/>
      </rPr>
      <t xml:space="preserve">Salário normativo da categoria profissional ajustado </t>
    </r>
    <r>
      <rPr>
        <b val="true"/>
        <sz val="10"/>
        <color rgb="FFFF0000"/>
        <rFont val="Arial"/>
        <family val="0"/>
        <charset val="1"/>
      </rPr>
      <t xml:space="preserve">para a jornada de 40 h/sem</t>
    </r>
  </si>
  <si>
    <r>
      <rPr>
        <b val="true"/>
        <sz val="10"/>
        <color rgb="FF000000"/>
        <rFont val="Arial"/>
        <family val="0"/>
        <charset val="1"/>
      </rPr>
      <t xml:space="preserve">Categoria profissional  </t>
    </r>
    <r>
      <rPr>
        <b val="true"/>
        <sz val="10"/>
        <color rgb="FF1F497D"/>
        <rFont val="Arial"/>
        <family val="0"/>
        <charset val="1"/>
      </rPr>
      <t xml:space="preserve">CBO: 5143-20</t>
    </r>
  </si>
  <si>
    <t xml:space="preserve">Servente de Limpeza</t>
  </si>
  <si>
    <t xml:space="preserve">Data base da categoria (dia/mês/ano)</t>
  </si>
  <si>
    <t xml:space="preserve">1º de janeiro de 2021</t>
  </si>
  <si>
    <t xml:space="preserve">Nota: Deverá ser elaborado um quadro para cada tipo de serviço.</t>
  </si>
  <si>
    <t xml:space="preserve">                                                                     MÓDULO 1: COMPOSIÇÃO DA REMUNERAÇÃO</t>
  </si>
  <si>
    <t xml:space="preserve">Composição da Remuneração </t>
  </si>
  <si>
    <t xml:space="preserve">Nº de dias úteis</t>
  </si>
  <si>
    <t xml:space="preserve">Nº Auxiliares</t>
  </si>
  <si>
    <t xml:space="preserve">Nº Horas/Mês</t>
  </si>
  <si>
    <t xml:space="preserve">%</t>
  </si>
  <si>
    <t xml:space="preserve">Valor (R$) </t>
  </si>
  <si>
    <r>
      <rPr>
        <b val="true"/>
        <sz val="10"/>
        <color rgb="FF000000"/>
        <rFont val="Arial"/>
        <family val="0"/>
        <charset val="1"/>
      </rPr>
      <t xml:space="preserve">Salário-base (para a jornada de 40 horas semanais) </t>
    </r>
    <r>
      <rPr>
        <b val="true"/>
        <sz val="10"/>
        <color rgb="FF333399"/>
        <rFont val="Arial"/>
        <family val="0"/>
        <charset val="1"/>
      </rPr>
      <t xml:space="preserve">Cálculo do valor: (40/5)x30xR$(SB/200)</t>
    </r>
  </si>
  <si>
    <r>
      <rPr>
        <b val="true"/>
        <sz val="10"/>
        <color rgb="FF000000"/>
        <rFont val="Arial"/>
        <family val="0"/>
        <charset val="1"/>
      </rPr>
      <t xml:space="preserve">Adicional de insalubridade </t>
    </r>
    <r>
      <rPr>
        <b val="true"/>
        <sz val="10"/>
        <color rgb="FF333399"/>
        <rFont val="Arial"/>
        <family val="0"/>
        <charset val="1"/>
      </rPr>
      <t xml:space="preserve"> (40,00% do SB)</t>
    </r>
  </si>
  <si>
    <t xml:space="preserve">Outros (especificar)</t>
  </si>
  <si>
    <t xml:space="preserve">Total da Remuneração</t>
  </si>
  <si>
    <t xml:space="preserve">MÓDULO 2 : BENEFÍCIOS MENSAIS E DIÁRIOS</t>
  </si>
  <si>
    <t xml:space="preserve">Benefícios Mensais e Diários</t>
  </si>
  <si>
    <t xml:space="preserve">Valor unit.(R$)</t>
  </si>
  <si>
    <t xml:space="preserve">Valor (R$)</t>
  </si>
  <si>
    <r>
      <rPr>
        <b val="true"/>
        <sz val="10"/>
        <color rgb="FF000000"/>
        <rFont val="Arial"/>
        <family val="0"/>
        <charset val="1"/>
      </rPr>
      <t xml:space="preserve">Transporte                                              </t>
    </r>
    <r>
      <rPr>
        <b val="true"/>
        <sz val="10"/>
        <color rgb="FF000080"/>
        <rFont val="Arial"/>
        <family val="0"/>
        <charset val="1"/>
      </rPr>
      <t xml:space="preserve"> </t>
    </r>
    <r>
      <rPr>
        <b val="true"/>
        <sz val="10"/>
        <color rgb="FF333399"/>
        <rFont val="Arial"/>
        <family val="0"/>
        <charset val="1"/>
      </rPr>
      <t xml:space="preserve">Cálculo do valor: [(2xVTx21) – (6%xSB)]</t>
    </r>
  </si>
  <si>
    <r>
      <rPr>
        <b val="true"/>
        <sz val="9"/>
        <color rgb="FF000000"/>
        <rFont val="Arial"/>
        <family val="0"/>
        <charset val="1"/>
      </rPr>
      <t xml:space="preserve">      A.1) Valor da passagem do transporte coletivo no município de prestação dos serviços:</t>
    </r>
    <r>
      <rPr>
        <b val="true"/>
        <sz val="9"/>
        <color rgb="FFFF0000"/>
        <rFont val="Arial"/>
        <family val="0"/>
        <charset val="1"/>
      </rPr>
      <t xml:space="preserve"> </t>
    </r>
  </si>
  <si>
    <t xml:space="preserve">-</t>
  </si>
  <si>
    <t xml:space="preserve">      A.2) Quantidade de passagens por dia por empregado:</t>
  </si>
  <si>
    <r>
      <rPr>
        <b val="true"/>
        <sz val="10"/>
        <color rgb="FF000000"/>
        <rFont val="Arial"/>
        <family val="0"/>
        <charset val="1"/>
      </rPr>
      <t xml:space="preserve">Auxílio-alimentação  (vales, cesta básica, entre outros) </t>
    </r>
    <r>
      <rPr>
        <b val="true"/>
        <sz val="8"/>
        <color rgb="FF000080"/>
        <rFont val="Arial"/>
        <family val="0"/>
        <charset val="1"/>
      </rPr>
      <t xml:space="preserve">Cálculo do valor = [(21xVA)x(1-</t>
    </r>
    <r>
      <rPr>
        <b val="true"/>
        <sz val="10"/>
        <color rgb="FF000080"/>
        <rFont val="Arial"/>
        <family val="0"/>
        <charset val="1"/>
      </rPr>
      <t xml:space="preserve">0,19</t>
    </r>
    <r>
      <rPr>
        <b val="true"/>
        <sz val="8"/>
        <color rgb="FF000080"/>
        <rFont val="Arial"/>
        <family val="0"/>
        <charset val="1"/>
      </rPr>
      <t xml:space="preserve">)]</t>
    </r>
  </si>
  <si>
    <r>
      <rPr>
        <b val="true"/>
        <sz val="9"/>
        <color rgb="FF000000"/>
        <rFont val="Arial"/>
        <family val="0"/>
        <charset val="1"/>
      </rPr>
      <t xml:space="preserve">      B.1) Valor do auxílio-alimentação </t>
    </r>
    <r>
      <rPr>
        <b val="true"/>
        <sz val="9"/>
        <color rgb="FF000080"/>
        <rFont val="Arial"/>
        <family val="0"/>
        <charset val="1"/>
      </rPr>
      <t xml:space="preserve">(cláusula 18 da CCT )</t>
    </r>
    <r>
      <rPr>
        <b val="true"/>
        <sz val="9"/>
        <color rgb="FF000000"/>
        <rFont val="Arial"/>
        <family val="0"/>
        <charset val="1"/>
      </rPr>
      <t xml:space="preserve">: </t>
    </r>
  </si>
  <si>
    <t xml:space="preserve">Assistência médica e familiar</t>
  </si>
  <si>
    <t xml:space="preserve">Auxílio-creche</t>
  </si>
  <si>
    <t xml:space="preserve">E</t>
  </si>
  <si>
    <r>
      <rPr>
        <b val="true"/>
        <sz val="10"/>
        <color rgb="FF000000"/>
        <rFont val="Arial"/>
        <family val="0"/>
        <charset val="1"/>
      </rPr>
      <t xml:space="preserve">Plano de Benefício Social Familiar   </t>
    </r>
    <r>
      <rPr>
        <b val="true"/>
        <sz val="9"/>
        <color rgb="FF000080"/>
        <rFont val="Arial"/>
        <family val="0"/>
        <charset val="1"/>
      </rPr>
      <t xml:space="preserve">(cláusula 29 da CCT ):</t>
    </r>
  </si>
  <si>
    <t xml:space="preserve">F</t>
  </si>
  <si>
    <t xml:space="preserve">Total de Benefícios Mensais e Diários</t>
  </si>
  <si>
    <t xml:space="preserve">Nota: o valor informado deverá ser o custo real do insumo (descontado o valor eventualmente pago pelo empregado).</t>
  </si>
  <si>
    <t xml:space="preserve">MÓDULO 3: INSUMOS DIVERSOS</t>
  </si>
  <si>
    <t xml:space="preserve">Insumos diversos</t>
  </si>
  <si>
    <t xml:space="preserve">Uniformes</t>
  </si>
  <si>
    <t xml:space="preserve">Equipamentos</t>
  </si>
  <si>
    <t xml:space="preserve">Outros - Depreciação de equipamentos</t>
  </si>
  <si>
    <t xml:space="preserve">Total de Insumos Diversos</t>
  </si>
  <si>
    <t xml:space="preserve">Nota: Valores mensais por empregado.</t>
  </si>
  <si>
    <t xml:space="preserve">                                                                  MÓDULO 4: ENCARGOS SOCIAIS E TRABALHISTAS</t>
  </si>
  <si>
    <t xml:space="preserve">Submódulo 4.1 - Encargos Previdenciários, FGTS e outras contribuições:</t>
  </si>
  <si>
    <t xml:space="preserve">4.1</t>
  </si>
  <si>
    <t xml:space="preserve">Encargos Previdenciários e FGTS</t>
  </si>
  <si>
    <t xml:space="preserve">Percentual (%)</t>
  </si>
  <si>
    <t xml:space="preserve">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</si>
  <si>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</si>
  <si>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</si>
  <si>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</si>
  <si>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</si>
  <si>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</si>
  <si>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G</t>
  </si>
  <si>
    <r>
      <rPr>
        <b val="true"/>
        <sz val="10"/>
        <color rgb="FF000000"/>
        <rFont val="Arial"/>
        <family val="0"/>
        <charset val="1"/>
      </rPr>
      <t xml:space="preserve">Seguro Acidente de Trabalho =                          SAT = (RAT x FAP)
</t>
    </r>
    <r>
      <rPr>
        <sz val="10"/>
        <color rgb="FF333399"/>
        <rFont val="Arial"/>
        <family val="0"/>
        <charset val="1"/>
      </rPr>
      <t xml:space="preserve">SAT =</t>
    </r>
    <r>
      <rPr>
        <b val="true"/>
        <sz val="10"/>
        <color rgb="FF333399"/>
        <rFont val="Arial"/>
        <family val="0"/>
        <charset val="1"/>
      </rPr>
      <t xml:space="preserve"> </t>
    </r>
    <r>
      <rPr>
        <b val="true"/>
        <sz val="8"/>
        <color rgb="FF333399"/>
        <rFont val="Arial"/>
        <family val="0"/>
        <charset val="1"/>
      </rPr>
      <t xml:space="preserve">( %Riscos Ambientais do Trabalho x Fator Acidentário de Prevenção de cada empresa )</t>
    </r>
  </si>
  <si>
    <t xml:space="preserve">RAT =</t>
  </si>
  <si>
    <t xml:space="preserve"> FAP =</t>
  </si>
  <si>
    <t xml:space="preserve">H</t>
  </si>
  <si>
    <t xml:space="preserve">SEBRAE</t>
  </si>
  <si>
    <t xml:space="preserve">TOTAL</t>
  </si>
  <si>
    <t xml:space="preserve">Nota (1) - Os percentuais dos encargos previdenciários do FGTS e demais contribuições são aqueles estabelecidos pela legislação vigente.
Nota (2) - Percentuais incidentes sobre a remuneração.</t>
  </si>
  <si>
    <t xml:space="preserve">Submódulo 4.2 - 13º (décimo terceiro) Salário</t>
  </si>
  <si>
    <t xml:space="preserve">4.2</t>
  </si>
  <si>
    <t xml:space="preserve">13º (décimo terceiro) Salário</t>
  </si>
  <si>
    <r>
      <rPr>
        <b val="true"/>
        <sz val="10"/>
        <color rgb="FF000000"/>
        <rFont val="Arial"/>
        <family val="0"/>
        <charset val="1"/>
      </rPr>
      <t xml:space="preserve">13º (décimo terceiro) salário </t>
    </r>
    <r>
      <rPr>
        <b val="true"/>
        <sz val="10"/>
        <color rgb="FF333399"/>
        <rFont val="Arial"/>
        <family val="0"/>
        <charset val="1"/>
      </rPr>
      <t xml:space="preserve"> "Obrigatória" a cotação de 8,33% (= Rem./12)sobre o valor do Módulo 1-Composição da Remuneração, conforme art. 19-A e Anexo VII da IN 2/08.      </t>
    </r>
  </si>
  <si>
    <t xml:space="preserve">Subtotal</t>
  </si>
  <si>
    <t xml:space="preserve">Incidência dos encargos previstos no submódulo 4.1 sobre o 13º (décimo terceiro) salário </t>
  </si>
  <si>
    <t xml:space="preserve">Submódulo 4.3 - Afastamento Maternidade</t>
  </si>
  <si>
    <t xml:space="preserve">4.3</t>
  </si>
  <si>
    <t xml:space="preserve">Afastamento Maternidade</t>
  </si>
  <si>
    <r>
      <rPr>
        <b val="true"/>
        <sz val="10"/>
        <color rgb="FF000000"/>
        <rFont val="Arial"/>
        <family val="0"/>
        <charset val="1"/>
      </rPr>
      <t xml:space="preserve">Afastamento maternidade             </t>
    </r>
    <r>
      <rPr>
        <b val="true"/>
        <sz val="10"/>
        <color rgb="FF993300"/>
        <rFont val="Arial"/>
        <family val="0"/>
        <charset val="1"/>
      </rPr>
      <t xml:space="preserve"> </t>
    </r>
    <r>
      <rPr>
        <b val="true"/>
        <sz val="10"/>
        <color rgb="FF333399"/>
        <rFont val="Arial"/>
        <family val="0"/>
        <charset val="1"/>
      </rPr>
      <t xml:space="preserve">Cálculo do valor = {[(Rem+1/3Rem)/12]x(4/12)}x2%</t>
    </r>
  </si>
  <si>
    <t xml:space="preserve">Incidência dos encargos do submódulo 4.1 sobre o Afastamento Maternidade </t>
  </si>
  <si>
    <t xml:space="preserve">Submódulo 4.4 - Provisão para rescisão</t>
  </si>
  <si>
    <t xml:space="preserve">4.4</t>
  </si>
  <si>
    <t xml:space="preserve">Provisão para rescisão</t>
  </si>
  <si>
    <r>
      <rPr>
        <b val="true"/>
        <sz val="10"/>
        <color rgb="FF000000"/>
        <rFont val="Arial"/>
        <family val="0"/>
        <charset val="1"/>
      </rPr>
      <t xml:space="preserve">Aviso-prévio indenizado    </t>
    </r>
    <r>
      <rPr>
        <b val="true"/>
        <sz val="10"/>
        <color rgb="FF993300"/>
        <rFont val="Arial"/>
        <family val="0"/>
        <charset val="1"/>
      </rPr>
      <t xml:space="preserve"> </t>
    </r>
    <r>
      <rPr>
        <b val="true"/>
        <sz val="10"/>
        <color rgb="FF333399"/>
        <rFont val="Arial"/>
        <family val="0"/>
        <charset val="1"/>
      </rPr>
      <t xml:space="preserve">Cálculo do valor = (Rem/12)x(nº de dias de indenização/30)x 5% de rotatividade anual - utilizado 33 dias para Limpeza</t>
    </r>
  </si>
  <si>
    <t xml:space="preserve">Incidência do FGTS sobre aviso-prévio indenizado</t>
  </si>
  <si>
    <r>
      <rPr>
        <b val="true"/>
        <sz val="10"/>
        <color rgb="FF000000"/>
        <rFont val="Arial"/>
        <family val="0"/>
        <charset val="1"/>
      </rPr>
      <t xml:space="preserve">Multa sobre FGTS e contribuições sociais sobre o aviso-prévio indenizado                            </t>
    </r>
    <r>
      <rPr>
        <b val="true"/>
        <sz val="10"/>
        <color rgb="FF000080"/>
        <rFont val="Arial"/>
        <family val="0"/>
        <charset val="1"/>
      </rPr>
      <t xml:space="preserve">Cálculo do valor: Rem (50% x 8% x 5%)</t>
    </r>
  </si>
  <si>
    <r>
      <rPr>
        <b val="true"/>
        <sz val="10"/>
        <color rgb="FF000000"/>
        <rFont val="Arial"/>
        <family val="0"/>
        <charset val="1"/>
      </rPr>
      <t xml:space="preserve">Aviso-previo trabalhado               </t>
    </r>
    <r>
      <rPr>
        <b val="true"/>
        <sz val="10"/>
        <color rgb="FF993300"/>
        <rFont val="Arial"/>
        <family val="0"/>
        <charset val="1"/>
      </rPr>
      <t xml:space="preserve">    </t>
    </r>
    <r>
      <rPr>
        <b val="true"/>
        <sz val="10"/>
        <color rgb="FF333399"/>
        <rFont val="Arial"/>
        <family val="0"/>
        <charset val="1"/>
      </rPr>
      <t xml:space="preserve"> 
Cálculo do valor= [(Rem/30)x7]/</t>
    </r>
    <r>
      <rPr>
        <b val="true"/>
        <sz val="12"/>
        <color rgb="FF333399"/>
        <rFont val="Arial"/>
        <family val="0"/>
        <charset val="1"/>
      </rPr>
      <t xml:space="preserve">12</t>
    </r>
    <r>
      <rPr>
        <b val="true"/>
        <sz val="10"/>
        <color rgb="FF333399"/>
        <rFont val="Arial"/>
        <family val="0"/>
        <charset val="1"/>
      </rPr>
      <t xml:space="preserve"> meses do contrato</t>
    </r>
  </si>
  <si>
    <t xml:space="preserve">Incidência dos encargos do submódulo 4.1 sobre o aviso-prévio trabalhado</t>
  </si>
  <si>
    <r>
      <rPr>
        <b val="true"/>
        <sz val="10"/>
        <color rgb="FF000000"/>
        <rFont val="Arial"/>
        <family val="0"/>
        <charset val="1"/>
      </rPr>
      <t xml:space="preserve">Multa sobre FGTS e contribuições sociais sobre o aviso-prévio trabalhado                                         </t>
    </r>
    <r>
      <rPr>
        <b val="true"/>
        <sz val="10"/>
        <color rgb="FFFF0000"/>
        <rFont val="Arial"/>
        <family val="0"/>
        <charset val="1"/>
      </rPr>
      <t xml:space="preserve"> </t>
    </r>
    <r>
      <rPr>
        <b val="true"/>
        <sz val="10"/>
        <color rgb="FF000080"/>
        <rFont val="Arial"/>
        <family val="0"/>
        <charset val="1"/>
      </rPr>
      <t xml:space="preserve">Cálculo do valor: Rem(40% = 10%) x 8% x 100%</t>
    </r>
  </si>
  <si>
    <t xml:space="preserve">Submódulo 4.5 - Custo de reposição do profissional ausente</t>
  </si>
  <si>
    <t xml:space="preserve">4.5</t>
  </si>
  <si>
    <t xml:space="preserve">Composição do custo de reposição do profissional ausente</t>
  </si>
  <si>
    <r>
      <rPr>
        <b val="true"/>
        <sz val="10"/>
        <color rgb="FF000000"/>
        <rFont val="Arial"/>
        <family val="0"/>
        <charset val="1"/>
      </rPr>
      <t xml:space="preserve">Férias e terço constitucional de férias </t>
    </r>
    <r>
      <rPr>
        <b val="true"/>
        <sz val="10"/>
        <color rgb="FF000080"/>
        <rFont val="Arial"/>
        <family val="0"/>
        <charset val="1"/>
      </rPr>
      <t xml:space="preserve">  Cálculo do valor = [(Rem/12) + (Rem/3)]/12</t>
    </r>
  </si>
  <si>
    <r>
      <rPr>
        <b val="true"/>
        <sz val="10"/>
        <color rgb="FF000000"/>
        <rFont val="Arial"/>
        <family val="0"/>
        <charset val="1"/>
      </rPr>
      <t xml:space="preserve">Ausência por doença                          </t>
    </r>
    <r>
      <rPr>
        <b val="true"/>
        <sz val="10"/>
        <color rgb="FF333399"/>
        <rFont val="Arial"/>
        <family val="0"/>
        <charset val="1"/>
      </rPr>
      <t xml:space="preserve">Cálculo do valor = [(Rem/30)x5dias]/12</t>
    </r>
  </si>
  <si>
    <r>
      <rPr>
        <b val="true"/>
        <sz val="10"/>
        <color rgb="FF000000"/>
        <rFont val="Arial"/>
        <family val="0"/>
        <charset val="1"/>
      </rPr>
      <t xml:space="preserve">Licença-paternidade                           </t>
    </r>
    <r>
      <rPr>
        <b val="true"/>
        <sz val="10"/>
        <color rgb="FF333399"/>
        <rFont val="Arial"/>
        <family val="0"/>
        <charset val="1"/>
      </rPr>
      <t xml:space="preserve">Cálculo do valor = {[(Rem/30)x5dias]/12}x1,5%</t>
    </r>
  </si>
  <si>
    <r>
      <rPr>
        <b val="true"/>
        <sz val="10"/>
        <color rgb="FF000000"/>
        <rFont val="Arial"/>
        <family val="0"/>
        <charset val="1"/>
      </rPr>
      <t xml:space="preserve">Ausências legais                                </t>
    </r>
    <r>
      <rPr>
        <b val="true"/>
        <sz val="10"/>
        <color rgb="FF333399"/>
        <rFont val="Arial"/>
        <family val="0"/>
        <charset val="1"/>
      </rPr>
      <t xml:space="preserve"> Cálculo do valor = [(Rem/30)x2,96dias]/12</t>
    </r>
  </si>
  <si>
    <r>
      <rPr>
        <b val="true"/>
        <sz val="10"/>
        <color rgb="FF000000"/>
        <rFont val="Arial"/>
        <family val="0"/>
        <charset val="1"/>
      </rPr>
      <t xml:space="preserve">Ausência por acidente de trabalho     </t>
    </r>
    <r>
      <rPr>
        <b val="true"/>
        <sz val="10"/>
        <color rgb="FF333399"/>
        <rFont val="Arial"/>
        <family val="0"/>
        <charset val="1"/>
      </rPr>
      <t xml:space="preserve">Cálculo do valor  = {[(Rem/30)x</t>
    </r>
    <r>
      <rPr>
        <b val="true"/>
        <sz val="12"/>
        <color rgb="FF333399"/>
        <rFont val="Arial"/>
        <family val="0"/>
        <charset val="1"/>
      </rPr>
      <t xml:space="preserve">15</t>
    </r>
    <r>
      <rPr>
        <b val="true"/>
        <sz val="10"/>
        <color rgb="FF333399"/>
        <rFont val="Arial"/>
        <family val="0"/>
        <charset val="1"/>
      </rPr>
      <t xml:space="preserve">dias]/12}x0,78% </t>
    </r>
  </si>
  <si>
    <t xml:space="preserve">Incidência dos encargos do submódulo 4.1 sobre o custo de reposição do profissional ausente</t>
  </si>
  <si>
    <t xml:space="preserve">Quadro-Resumo - Módulo 4 - Encargos sociais e trabalhistas</t>
  </si>
  <si>
    <t xml:space="preserve">Módulo 4 - Encargos sociais e trabalhistas</t>
  </si>
  <si>
    <t xml:space="preserve">Encargos previdenciários, FGTS e outras contribuições</t>
  </si>
  <si>
    <t xml:space="preserve">13º (décimo terceiro) salário </t>
  </si>
  <si>
    <t xml:space="preserve">Afastamento maternidade</t>
  </si>
  <si>
    <t xml:space="preserve">Custo de rescisão</t>
  </si>
  <si>
    <t xml:space="preserve">Custo de reposição do profissional ausente</t>
  </si>
  <si>
    <t xml:space="preserve">4.6</t>
  </si>
  <si>
    <t xml:space="preserve">MÓDULO 5 - CUSTOS INDIRETOS, LUCRO E TRIBUTOS</t>
  </si>
  <si>
    <t xml:space="preserve">Custos indiretos, lucro e tributos </t>
  </si>
  <si>
    <t xml:space="preserve">BASE DE CÁLCULO DOS CUSTOS INDIRETOS  = (Total da Remuneração + Total dos Benefícios Mensais e Diários + Total de Insumos Diversos + Total do Quadro-resumo do Módulo 4 de Encargos Sociais e Trabalhistas)</t>
  </si>
  <si>
    <t xml:space="preserve">Custos indiretos</t>
  </si>
  <si>
    <t xml:space="preserve">BASE DE CÁLCULO DO LUCRO = (Total da Remuneração + Total dos Benefícios Mensais e Diários + Total de Insumos Diversos + Total do Quadro-resumo do Módulo 4 de Encargos Sociais e Trabalhistas + Custos Indiretos)</t>
  </si>
  <si>
    <t xml:space="preserve">Lucro</t>
  </si>
  <si>
    <t xml:space="preserve">BASE DE CÁLCULO DOS TRIBUTOS </t>
  </si>
  <si>
    <t xml:space="preserve">Tributos</t>
  </si>
  <si>
    <t xml:space="preserve">C.1    Tributos Federais (especificar)           </t>
  </si>
  <si>
    <r>
      <rPr>
        <sz val="10"/>
        <color rgb="FF000000"/>
        <rFont val="Arial"/>
        <family val="0"/>
        <charset val="1"/>
      </rPr>
      <t xml:space="preserve">  </t>
    </r>
    <r>
      <rPr>
        <b val="true"/>
        <sz val="10"/>
        <color rgb="FF000000"/>
        <rFont val="Arial"/>
        <family val="0"/>
        <charset val="1"/>
      </rPr>
      <t xml:space="preserve">a) Cofins</t>
    </r>
  </si>
  <si>
    <r>
      <rPr>
        <sz val="10"/>
        <color rgb="FF000000"/>
        <rFont val="Arial"/>
        <family val="0"/>
        <charset val="1"/>
      </rPr>
      <t xml:space="preserve">  </t>
    </r>
    <r>
      <rPr>
        <b val="true"/>
        <sz val="10"/>
        <color rgb="FF000000"/>
        <rFont val="Arial"/>
        <family val="0"/>
        <charset val="1"/>
      </rPr>
      <t xml:space="preserve">b) PIS</t>
    </r>
  </si>
  <si>
    <t xml:space="preserve">C.2   Tributos Estaduais (especificar)</t>
  </si>
  <si>
    <t xml:space="preserve">C.3   Tributos Municipais (especificar):</t>
  </si>
  <si>
    <r>
      <rPr>
        <sz val="10"/>
        <color rgb="FF000000"/>
        <rFont val="Arial"/>
        <family val="0"/>
        <charset val="1"/>
      </rPr>
      <t xml:space="preserve">  </t>
    </r>
    <r>
      <rPr>
        <b val="true"/>
        <sz val="10"/>
        <color rgb="FF000000"/>
        <rFont val="Arial"/>
        <family val="0"/>
        <charset val="1"/>
      </rPr>
      <t xml:space="preserve">a) ISS                                               </t>
    </r>
  </si>
  <si>
    <t xml:space="preserve">Percentual Total e Valor Total de Tributos  </t>
  </si>
  <si>
    <t xml:space="preserve"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</si>
  <si>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</si>
  <si>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</si>
  <si>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      1 - (Total de Tributos em % dividido por 100)</t>
  </si>
  <si>
    <t xml:space="preserve">Nota (1): Custos Indiretos, Lucro e Tributos por empregado.
Nota (2): O valor referente a tributos é obtido aplicando-se o percentual sobre o valor do faturamento.</t>
  </si>
  <si>
    <r>
      <rPr>
        <b val="true"/>
        <sz val="12"/>
        <color rgb="FF000000"/>
        <rFont val="Arial"/>
        <family val="0"/>
        <charset val="1"/>
      </rPr>
      <t xml:space="preserve">ANEXO  III</t>
    </r>
    <r>
      <rPr>
        <b val="true"/>
        <u val="single"/>
        <sz val="12"/>
        <color rgb="FF000000"/>
        <rFont val="Arial"/>
        <family val="0"/>
        <charset val="1"/>
      </rPr>
      <t xml:space="preserve"> - B
</t>
    </r>
    <r>
      <rPr>
        <b val="true"/>
        <sz val="11"/>
        <color rgb="FF000000"/>
        <rFont val="Arial"/>
        <family val="0"/>
        <charset val="1"/>
      </rPr>
      <t xml:space="preserve">Quadro-Resumo do custo por empregado
</t>
    </r>
  </si>
  <si>
    <t xml:space="preserve">Mão de obra vinculada à execução contratual (valor por empregado)</t>
  </si>
  <si>
    <t xml:space="preserve">Módulo 1 - Composição da remuneração</t>
  </si>
  <si>
    <t xml:space="preserve">Módulo 2 - Benefícios mensais e diários</t>
  </si>
  <si>
    <t xml:space="preserve">Módulo 3 - Insumo diversos (uniformes, materiais, equipamentos e outros)</t>
  </si>
  <si>
    <t xml:space="preserve">Subtotal (A + B + C + D)</t>
  </si>
  <si>
    <t xml:space="preserve">Módulo 5 - Custos indiretos, lucro e tributos</t>
  </si>
  <si>
    <t xml:space="preserve">Valor total por empregado</t>
  </si>
  <si>
    <t xml:space="preserve">VALOR TOTAL PARA 4(QUATRO) EMPREGADOS</t>
  </si>
  <si>
    <t xml:space="preserve">Número de meses do contrato</t>
  </si>
  <si>
    <r>
      <rPr>
        <b val="true"/>
        <sz val="14"/>
        <color rgb="FF000000"/>
        <rFont val="Arial"/>
        <family val="0"/>
        <charset val="1"/>
      </rPr>
      <t xml:space="preserve">Valor global da proposta </t>
    </r>
    <r>
      <rPr>
        <b val="true"/>
        <sz val="10"/>
        <color rgb="FF000000"/>
        <rFont val="Arial"/>
        <family val="0"/>
        <charset val="1"/>
      </rPr>
      <t xml:space="preserve">(valor mensal do serviço x nº de meses do contrato)</t>
    </r>
  </si>
  <si>
    <t xml:space="preserve">QUANTIDADE DE PESSOAL ALOCADO NA EXECUÇÃO CONTRATUAL (inciso V do art. 21 da IN SLTI nº 2/2008)</t>
  </si>
  <si>
    <t xml:space="preserve">Tipo de Mão de Obra</t>
  </si>
  <si>
    <t xml:space="preserve">Quantidade de Pessoal</t>
  </si>
  <si>
    <t xml:space="preserve">Servente de Limpeza + 40% Insalubridade</t>
  </si>
  <si>
    <t xml:space="preserve">MATERIAIS, MÁQUINAS E EQUIPAMENTOS ALOCADOS NA EXECUÇÃO CONTRATUAL (inciso VI, art. 21 da IN SLTI nº 2/2008)</t>
  </si>
  <si>
    <t xml:space="preserve">Especificação dos Materiais/Máquinas/Equipamentos</t>
  </si>
  <si>
    <t xml:space="preserve">Quantidade </t>
  </si>
  <si>
    <t xml:space="preserve">ANEXO V</t>
  </si>
  <si>
    <t xml:space="preserve">PLANILHA DE QUANTIDADES E ORÇAMENTO DE EQUIPAMENTOS, UNIFORMES E MATERIAIS</t>
  </si>
  <si>
    <t xml:space="preserve">Instruções:</t>
  </si>
  <si>
    <t xml:space="preserve">As quantidades eventualmente preenchidas nestas planilhas são apenas as estimadas.</t>
  </si>
  <si>
    <t xml:space="preserve">As quantidades referem-se ao necessário para os 12(doze) meses de contrato.</t>
  </si>
  <si>
    <t xml:space="preserve">Deve-se descrever todos os uniformes/materiais/equipamentos necessários à consecução do serviço.</t>
  </si>
  <si>
    <t xml:space="preserve">MÓDULO 3 – UNIFORMES, MATERIAIS E EQUIPAMENTOS</t>
  </si>
  <si>
    <t xml:space="preserve">UNIFORMES SERVENTES DE LIMPEZA </t>
  </si>
  <si>
    <t xml:space="preserve">Qtde</t>
  </si>
  <si>
    <t xml:space="preserve">Descrição</t>
  </si>
  <si>
    <t xml:space="preserve">Custo unitário</t>
  </si>
  <si>
    <t xml:space="preserve">Vida útil (meses)</t>
  </si>
  <si>
    <t xml:space="preserve">Custo anual (R$)</t>
  </si>
  <si>
    <t xml:space="preserve">Custo mensal (R$)</t>
  </si>
  <si>
    <t xml:space="preserve">Calça de abrigo</t>
  </si>
  <si>
    <t xml:space="preserve">12</t>
  </si>
  <si>
    <t xml:space="preserve">Camiseta de manga curta</t>
  </si>
  <si>
    <t xml:space="preserve">Camiseta de manga longa</t>
  </si>
  <si>
    <t xml:space="preserve">Blusão de moletom</t>
  </si>
  <si>
    <t xml:space="preserve">Par de Botinas/Sapatos PU</t>
  </si>
  <si>
    <t xml:space="preserve">Crachá de identificação</t>
  </si>
  <si>
    <t xml:space="preserve"> </t>
  </si>
  <si>
    <t xml:space="preserve">Custo Total Mensal</t>
  </si>
  <si>
    <t xml:space="preserve">Custo Unitário Mensal</t>
  </si>
  <si>
    <t xml:space="preserve">EQUIPAMENTOS - SERVENTES DE LIMPEZA</t>
  </si>
  <si>
    <t xml:space="preserve">Custo Unitário</t>
  </si>
  <si>
    <t xml:space="preserve">Aspirador de pó e líquidos, com potência de, no mínimo, 1200W</t>
  </si>
  <si>
    <t xml:space="preserve">01 carro funcional de limpeza profissional com bolsa;</t>
  </si>
  <si>
    <t xml:space="preserve">Escadas cinco degraus</t>
  </si>
  <si>
    <t xml:space="preserve">01 carrinho de serviço com rodas; mínimo 2 planos/prateleiras para transporte de materiais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</si>
</sst>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&quot;R$ &quot;* #,##0.00_-;&quot;-R$ &quot;* #,##0.00_-;_-&quot;R$ &quot;* \-??_-;_-@"/>
    <numFmt numFmtId="166" formatCode="General"/>
    <numFmt numFmtId="167" formatCode="D/M/YYYY"/>
    <numFmt numFmtId="168" formatCode="&quot;R$ &quot;#,##0.00"/>
    <numFmt numFmtId="169" formatCode="D\.M"/>
    <numFmt numFmtId="170" formatCode="#,##0.00"/>
    <numFmt numFmtId="171" formatCode="0.00%"/>
    <numFmt numFmtId="172" formatCode="0%"/>
    <numFmt numFmtId="173" formatCode="0.0000"/>
    <numFmt numFmtId="174" formatCode="0.0000%"/>
    <numFmt numFmtId="175" formatCode="0.00"/>
    <numFmt numFmtId="176" formatCode="@"/>
  </numFmts>
  <fonts count="3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8"/>
      <color rgb="FF80008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1F497D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9"/>
      <color rgb="FF1F497D"/>
      <name val="Arial"/>
      <family val="0"/>
      <charset val="1"/>
    </font>
    <font>
      <b val="true"/>
      <u val="single"/>
      <sz val="11"/>
      <color rgb="FF000000"/>
      <name val="Arial"/>
      <family val="0"/>
      <charset val="1"/>
    </font>
    <font>
      <b val="true"/>
      <sz val="10"/>
      <color rgb="FF0000FF"/>
      <name val="Arial"/>
      <family val="0"/>
      <charset val="1"/>
    </font>
    <font>
      <b val="true"/>
      <sz val="10"/>
      <color rgb="FF333399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0"/>
      <color rgb="FF000080"/>
      <name val="Arial"/>
      <family val="0"/>
      <charset val="1"/>
    </font>
    <font>
      <b val="true"/>
      <sz val="9"/>
      <color rgb="FFFF0000"/>
      <name val="Arial"/>
      <family val="0"/>
      <charset val="1"/>
    </font>
    <font>
      <b val="true"/>
      <sz val="8"/>
      <color rgb="FF000080"/>
      <name val="Arial"/>
      <family val="0"/>
      <charset val="1"/>
    </font>
    <font>
      <b val="true"/>
      <sz val="9"/>
      <color rgb="FF00008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0"/>
      <color rgb="FF333399"/>
      <name val="Arial"/>
      <family val="0"/>
      <charset val="1"/>
    </font>
    <font>
      <b val="true"/>
      <sz val="8"/>
      <color rgb="FF333399"/>
      <name val="Arial"/>
      <family val="0"/>
      <charset val="1"/>
    </font>
    <font>
      <b val="true"/>
      <sz val="10"/>
      <color rgb="FF993300"/>
      <name val="Arial"/>
      <family val="0"/>
      <charset val="1"/>
    </font>
    <font>
      <b val="true"/>
      <sz val="12"/>
      <color rgb="FF333399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u val="single"/>
      <sz val="12"/>
      <color rgb="FF000000"/>
      <name val="Arial"/>
      <family val="0"/>
      <charset val="1"/>
    </font>
    <font>
      <b val="true"/>
      <sz val="14"/>
      <color rgb="FFFF000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sz val="10"/>
      <color rgb="FF000000"/>
      <name val="Tahoma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sz val="10"/>
      <color rgb="FF000000"/>
      <name val="Tahoma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D85B"/>
        <bgColor rgb="FFFCD5B5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FFF99"/>
        <bgColor rgb="FFF2F2F2"/>
      </patternFill>
    </fill>
    <fill>
      <patternFill patternType="solid">
        <fgColor rgb="FFF6B26B"/>
        <bgColor rgb="FFFFD85B"/>
      </patternFill>
    </fill>
    <fill>
      <patternFill patternType="solid">
        <fgColor rgb="FFD9D9D9"/>
        <bgColor rgb="FFFCD5B5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2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2" fillId="4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2" fillId="4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2" fillId="5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2" fillId="5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4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2" fillId="6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2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2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2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2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12" fillId="5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7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2" fillId="5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6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6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6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6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2" fillId="6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2" fillId="5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2" fillId="4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2" fillId="4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3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12" fillId="5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12" fillId="8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8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8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3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8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8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3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6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8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8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6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6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8" fillId="6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6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8" fillId="6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6B26B"/>
      <rgbColor rgb="FFCC99FF"/>
      <rgbColor rgb="FFFCD5B5"/>
      <rgbColor rgb="FF3366FF"/>
      <rgbColor rgb="FF33CCCC"/>
      <rgbColor rgb="FF99CC00"/>
      <rgbColor rgb="FFFFD85B"/>
      <rgbColor rgb="FFFF9900"/>
      <rgbColor rgb="FFFF6600"/>
      <rgbColor rgb="FF666699"/>
      <rgbColor rgb="FF969696"/>
      <rgbColor rgb="FF1F497D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Z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RowHeight="15" zeroHeight="false" outlineLevelRow="0" outlineLevelCol="0"/>
  <cols>
    <col collapsed="false" customWidth="true" hidden="false" outlineLevel="0" max="1" min="1" style="0" width="6.29"/>
    <col collapsed="false" customWidth="true" hidden="false" outlineLevel="0" max="2" min="2" style="0" width="24.42"/>
    <col collapsed="false" customWidth="true" hidden="false" outlineLevel="0" max="3" min="3" style="0" width="9.29"/>
    <col collapsed="false" customWidth="true" hidden="false" outlineLevel="0" max="4" min="4" style="0" width="8.71"/>
    <col collapsed="false" customWidth="true" hidden="false" outlineLevel="0" max="5" min="5" style="0" width="16.87"/>
    <col collapsed="false" customWidth="true" hidden="false" outlineLevel="0" max="6" min="6" style="0" width="16.57"/>
    <col collapsed="false" customWidth="true" hidden="false" outlineLevel="0" max="7" min="7" style="0" width="17.71"/>
    <col collapsed="false" customWidth="true" hidden="false" outlineLevel="0" max="8" min="8" style="0" width="17.29"/>
    <col collapsed="false" customWidth="true" hidden="false" outlineLevel="0" max="9" min="9" style="0" width="18.13"/>
    <col collapsed="false" customWidth="true" hidden="false" outlineLevel="0" max="10" min="10" style="0" width="19.86"/>
    <col collapsed="false" customWidth="true" hidden="false" outlineLevel="0" max="11" min="11" style="0" width="14.7"/>
    <col collapsed="false" customWidth="true" hidden="false" outlineLevel="0" max="26" min="12" style="0" width="8.71"/>
    <col collapsed="false" customWidth="true" hidden="false" outlineLevel="0" max="1025" min="27" style="0" width="14.43"/>
  </cols>
  <sheetData>
    <row r="2" customFormat="false" ht="15.7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.75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.75" hidden="false" customHeight="true" outlineLevel="0" collapsed="false">
      <c r="A5" s="5" t="s">
        <v>3</v>
      </c>
      <c r="B5" s="5"/>
      <c r="C5" s="5"/>
      <c r="D5" s="5"/>
      <c r="E5" s="5"/>
      <c r="F5" s="5"/>
      <c r="G5" s="5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48.75" hidden="false" customHeight="true" outlineLevel="0" collapsed="false">
      <c r="A6" s="6"/>
      <c r="B6" s="6"/>
      <c r="C6" s="7" t="s">
        <v>4</v>
      </c>
      <c r="D6" s="8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10" t="s">
        <v>12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customFormat="false" ht="15.75" hidden="false" customHeight="true" outlineLevel="0" collapsed="false">
      <c r="A7" s="12" t="s">
        <v>13</v>
      </c>
      <c r="B7" s="12"/>
      <c r="C7" s="13" t="s">
        <v>14</v>
      </c>
      <c r="D7" s="13" t="n">
        <v>3</v>
      </c>
      <c r="E7" s="14" t="n">
        <f aca="false">+'Servente de Limpeza - 40%'!I133</f>
        <v>1508.09</v>
      </c>
      <c r="F7" s="14" t="n">
        <f aca="false">+'Servente de Limpeza - 40%'!I134</f>
        <v>462.17</v>
      </c>
      <c r="G7" s="14" t="n">
        <f aca="false">+'Servente de Limpeza - 40%'!I135</f>
        <v>43.38</v>
      </c>
      <c r="H7" s="14" t="n">
        <f aca="false">+'Servente de Limpeza - 40%'!I136</f>
        <v>1132.07</v>
      </c>
      <c r="I7" s="14" t="n">
        <f aca="false">+'Servente de Limpeza - 40%'!I138</f>
        <v>713.09</v>
      </c>
      <c r="J7" s="14" t="n">
        <f aca="false">+I7+H7+G7+F7+E7</f>
        <v>3858.8</v>
      </c>
      <c r="K7" s="15" t="n">
        <f aca="false">+J7</f>
        <v>3858.8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customFormat="false" ht="15" hidden="false" customHeight="false" outlineLevel="0" collapsed="false">
      <c r="A8" s="12"/>
      <c r="B8" s="12"/>
      <c r="C8" s="13"/>
      <c r="D8" s="13"/>
      <c r="E8" s="13"/>
      <c r="F8" s="13"/>
      <c r="G8" s="13"/>
      <c r="H8" s="13"/>
      <c r="I8" s="13"/>
      <c r="J8" s="13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customFormat="false" ht="22.5" hidden="false" customHeight="true" outlineLevel="0" collapsed="false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7" t="n">
        <f aca="false">SUM(K7:K8)</f>
        <v>3858.8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customFormat="false" ht="11.25" hidden="false" customHeight="true" outlineLevel="0" collapsed="false">
      <c r="A10" s="18"/>
      <c r="B10" s="18"/>
      <c r="C10" s="18"/>
      <c r="D10" s="18"/>
      <c r="E10" s="18"/>
      <c r="F10" s="18"/>
      <c r="G10" s="18"/>
      <c r="H10" s="18"/>
      <c r="I10" s="18"/>
      <c r="J10" s="1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customFormat="false" ht="44.25" hidden="false" customHeight="true" outlineLevel="0" collapsed="false">
      <c r="A11" s="20" t="s">
        <v>16</v>
      </c>
      <c r="B11" s="21" t="s">
        <v>17</v>
      </c>
      <c r="C11" s="21" t="s">
        <v>18</v>
      </c>
      <c r="D11" s="21" t="s">
        <v>19</v>
      </c>
      <c r="E11" s="9" t="s">
        <v>6</v>
      </c>
      <c r="F11" s="9" t="s">
        <v>7</v>
      </c>
      <c r="G11" s="9" t="s">
        <v>8</v>
      </c>
      <c r="H11" s="9" t="s">
        <v>9</v>
      </c>
      <c r="I11" s="9" t="s">
        <v>10</v>
      </c>
      <c r="J11" s="10" t="s">
        <v>12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customFormat="false" ht="21" hidden="false" customHeight="true" outlineLevel="0" collapsed="false">
      <c r="A12" s="22" t="s">
        <v>20</v>
      </c>
      <c r="B12" s="23" t="s">
        <v>21</v>
      </c>
      <c r="C12" s="23" t="n">
        <v>200</v>
      </c>
      <c r="D12" s="23" t="n">
        <v>3</v>
      </c>
      <c r="E12" s="24" t="n">
        <f aca="false">+E7</f>
        <v>1508.09</v>
      </c>
      <c r="F12" s="24" t="n">
        <f aca="false">+F7</f>
        <v>462.17</v>
      </c>
      <c r="G12" s="24" t="n">
        <f aca="false">+G7</f>
        <v>43.38</v>
      </c>
      <c r="H12" s="24" t="n">
        <f aca="false">+H7</f>
        <v>1132.07</v>
      </c>
      <c r="I12" s="24" t="n">
        <f aca="false">+I7</f>
        <v>713.09</v>
      </c>
      <c r="J12" s="24" t="n">
        <f aca="false">+I12+H12+G12+F12+E12</f>
        <v>3858.8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customFormat="false" ht="21" hidden="false" customHeight="true" outlineLevel="0" collapsed="false">
      <c r="A13" s="25"/>
      <c r="B13" s="26" t="s">
        <v>22</v>
      </c>
      <c r="C13" s="26"/>
      <c r="D13" s="27" t="n">
        <f aca="false">SUM(D12)</f>
        <v>3</v>
      </c>
      <c r="E13" s="28" t="n">
        <f aca="false">SUM(E12)</f>
        <v>1508.09</v>
      </c>
      <c r="F13" s="28" t="n">
        <f aca="false">SUM(F12)</f>
        <v>462.17</v>
      </c>
      <c r="G13" s="28" t="n">
        <f aca="false">SUM(G12)</f>
        <v>43.38</v>
      </c>
      <c r="H13" s="28" t="n">
        <f aca="false">SUM(H12)</f>
        <v>1132.07</v>
      </c>
      <c r="I13" s="28" t="n">
        <f aca="false">SUM(I12)</f>
        <v>713.09</v>
      </c>
      <c r="J13" s="28" t="n">
        <f aca="false">SUM(J12)</f>
        <v>3858.8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5" customFormat="false" ht="21" hidden="false" customHeight="true" outlineLevel="0" collapsed="false">
      <c r="A15" s="29" t="s">
        <v>23</v>
      </c>
      <c r="B15" s="29"/>
      <c r="C15" s="29"/>
      <c r="D15" s="29"/>
      <c r="E15" s="29"/>
      <c r="F15" s="29"/>
      <c r="G15" s="29"/>
      <c r="H15" s="29"/>
      <c r="I15" s="29"/>
    </row>
    <row r="16" customFormat="false" ht="55.5" hidden="false" customHeight="true" outlineLevel="0" collapsed="false">
      <c r="A16" s="30" t="s">
        <v>24</v>
      </c>
      <c r="B16" s="30"/>
      <c r="C16" s="30"/>
      <c r="D16" s="30"/>
      <c r="E16" s="30"/>
      <c r="F16" s="30"/>
      <c r="G16" s="31" t="s">
        <v>25</v>
      </c>
      <c r="H16" s="31" t="s">
        <v>26</v>
      </c>
      <c r="I16" s="31" t="s">
        <v>27</v>
      </c>
    </row>
    <row r="17" customFormat="false" ht="15.75" hidden="false" customHeight="true" outlineLevel="0" collapsed="false">
      <c r="A17" s="31" t="s">
        <v>28</v>
      </c>
      <c r="B17" s="31"/>
      <c r="C17" s="31"/>
      <c r="D17" s="31"/>
      <c r="E17" s="31"/>
      <c r="F17" s="31"/>
      <c r="G17" s="32" t="n">
        <f aca="false">+J7</f>
        <v>3858.8</v>
      </c>
      <c r="H17" s="31" t="n">
        <v>4</v>
      </c>
      <c r="I17" s="33" t="n">
        <f aca="false">G17</f>
        <v>3858.8</v>
      </c>
    </row>
    <row r="18" customFormat="false" ht="18.75" hidden="false" customHeight="true" outlineLevel="0" collapsed="false">
      <c r="A18" s="34" t="s">
        <v>29</v>
      </c>
      <c r="B18" s="34"/>
      <c r="C18" s="34"/>
      <c r="D18" s="34"/>
      <c r="E18" s="34"/>
      <c r="F18" s="34"/>
      <c r="G18" s="34"/>
      <c r="H18" s="34"/>
      <c r="I18" s="35" t="n">
        <f aca="false">SUM(I17)*H17</f>
        <v>15435.2</v>
      </c>
    </row>
    <row r="19" customFormat="false" ht="15.75" hidden="false" customHeight="true" outlineLevel="0" collapsed="false"/>
  </sheetData>
  <mergeCells count="21">
    <mergeCell ref="A2:H2"/>
    <mergeCell ref="A3:H3"/>
    <mergeCell ref="A4:H4"/>
    <mergeCell ref="A5:H5"/>
    <mergeCell ref="A6:B6"/>
    <mergeCell ref="A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9:J9"/>
    <mergeCell ref="B13:C13"/>
    <mergeCell ref="A15:I15"/>
    <mergeCell ref="A16:F16"/>
    <mergeCell ref="A17:F17"/>
    <mergeCell ref="A18:H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17.13"/>
    <col collapsed="false" customWidth="true" hidden="false" outlineLevel="0" max="3" min="3" style="0" width="13.29"/>
    <col collapsed="false" customWidth="true" hidden="false" outlineLevel="0" max="4" min="4" style="0" width="10.13"/>
    <col collapsed="false" customWidth="true" hidden="false" outlineLevel="0" max="5" min="5" style="0" width="12.43"/>
    <col collapsed="false" customWidth="true" hidden="false" outlineLevel="0" max="6" min="6" style="0" width="11.3"/>
    <col collapsed="false" customWidth="true" hidden="false" outlineLevel="0" max="7" min="7" style="0" width="9.86"/>
    <col collapsed="false" customWidth="true" hidden="false" outlineLevel="0" max="8" min="8" style="0" width="12.43"/>
    <col collapsed="false" customWidth="true" hidden="false" outlineLevel="0" max="9" min="9" style="0" width="10.86"/>
    <col collapsed="false" customWidth="true" hidden="false" outlineLevel="0" max="26" min="10" style="0" width="8.71"/>
    <col collapsed="false" customWidth="true" hidden="false" outlineLevel="0" max="1025" min="27" style="0" width="14.43"/>
  </cols>
  <sheetData>
    <row r="1" customFormat="false" ht="47.25" hidden="false" customHeight="true" outlineLevel="0" collapsed="false">
      <c r="A1" s="36" t="s">
        <v>30</v>
      </c>
      <c r="B1" s="36"/>
      <c r="C1" s="36"/>
      <c r="D1" s="36"/>
      <c r="E1" s="36"/>
      <c r="F1" s="36"/>
      <c r="G1" s="36"/>
      <c r="H1" s="36"/>
      <c r="I1" s="36"/>
    </row>
    <row r="2" customFormat="false" ht="49.5" hidden="false" customHeight="true" outlineLevel="0" collapsed="false">
      <c r="A2" s="37" t="s">
        <v>31</v>
      </c>
      <c r="B2" s="37"/>
      <c r="C2" s="37"/>
      <c r="D2" s="37"/>
      <c r="E2" s="37"/>
      <c r="F2" s="37"/>
      <c r="G2" s="37"/>
      <c r="H2" s="37"/>
      <c r="I2" s="37"/>
    </row>
    <row r="3" customFormat="false" ht="15" hidden="false" customHeight="true" outlineLevel="0" collapsed="false">
      <c r="A3" s="38" t="s">
        <v>32</v>
      </c>
      <c r="B3" s="38"/>
      <c r="C3" s="38"/>
      <c r="D3" s="38"/>
      <c r="E3" s="38"/>
      <c r="F3" s="39"/>
      <c r="G3" s="39"/>
      <c r="H3" s="39"/>
      <c r="I3" s="39"/>
    </row>
    <row r="4" customFormat="false" ht="15" hidden="false" customHeight="true" outlineLevel="0" collapsed="false">
      <c r="A4" s="38" t="s">
        <v>33</v>
      </c>
      <c r="B4" s="38"/>
      <c r="C4" s="38"/>
      <c r="D4" s="38"/>
      <c r="E4" s="38"/>
      <c r="F4" s="40" t="s">
        <v>34</v>
      </c>
      <c r="G4" s="40"/>
      <c r="H4" s="40"/>
      <c r="I4" s="40"/>
    </row>
    <row r="5" customFormat="false" ht="15" hidden="false" customHeight="true" outlineLevel="0" collapsed="false">
      <c r="A5" s="38" t="s">
        <v>35</v>
      </c>
      <c r="B5" s="38"/>
      <c r="C5" s="38"/>
      <c r="D5" s="38"/>
      <c r="E5" s="38"/>
      <c r="F5" s="38"/>
      <c r="G5" s="38"/>
      <c r="H5" s="38"/>
      <c r="I5" s="38"/>
    </row>
    <row r="6" customFormat="false" ht="15" hidden="false" customHeight="true" outlineLevel="0" collapsed="false">
      <c r="A6" s="41" t="s">
        <v>36</v>
      </c>
      <c r="B6" s="41"/>
      <c r="C6" s="41"/>
      <c r="D6" s="41"/>
      <c r="E6" s="41"/>
      <c r="F6" s="41"/>
      <c r="G6" s="41"/>
      <c r="H6" s="41"/>
      <c r="I6" s="41"/>
    </row>
    <row r="7" customFormat="false" ht="15" hidden="false" customHeight="true" outlineLevel="0" collapsed="false">
      <c r="A7" s="42" t="s">
        <v>37</v>
      </c>
      <c r="B7" s="38" t="s">
        <v>38</v>
      </c>
      <c r="C7" s="38"/>
      <c r="D7" s="38"/>
      <c r="E7" s="38"/>
      <c r="F7" s="38"/>
      <c r="G7" s="38"/>
      <c r="H7" s="43" t="n">
        <v>44400</v>
      </c>
      <c r="I7" s="43"/>
    </row>
    <row r="8" customFormat="false" ht="15" hidden="false" customHeight="true" outlineLevel="0" collapsed="false">
      <c r="A8" s="42" t="s">
        <v>39</v>
      </c>
      <c r="B8" s="38" t="s">
        <v>40</v>
      </c>
      <c r="C8" s="38"/>
      <c r="D8" s="38"/>
      <c r="E8" s="38"/>
      <c r="F8" s="38"/>
      <c r="G8" s="38"/>
      <c r="H8" s="40" t="s">
        <v>41</v>
      </c>
      <c r="I8" s="40"/>
    </row>
    <row r="9" customFormat="false" ht="26.25" hidden="false" customHeight="true" outlineLevel="0" collapsed="false">
      <c r="A9" s="42" t="s">
        <v>42</v>
      </c>
      <c r="B9" s="38" t="s">
        <v>43</v>
      </c>
      <c r="C9" s="38"/>
      <c r="D9" s="38"/>
      <c r="E9" s="38"/>
      <c r="F9" s="38"/>
      <c r="G9" s="38"/>
      <c r="H9" s="40" t="s">
        <v>44</v>
      </c>
      <c r="I9" s="40"/>
    </row>
    <row r="10" customFormat="false" ht="15" hidden="false" customHeight="true" outlineLevel="0" collapsed="false">
      <c r="A10" s="42" t="s">
        <v>45</v>
      </c>
      <c r="B10" s="38" t="s">
        <v>46</v>
      </c>
      <c r="C10" s="38"/>
      <c r="D10" s="38"/>
      <c r="E10" s="38"/>
      <c r="F10" s="38"/>
      <c r="G10" s="38"/>
      <c r="H10" s="40" t="n">
        <v>12</v>
      </c>
      <c r="I10" s="40"/>
    </row>
    <row r="11" customFormat="false" ht="15" hidden="false" customHeight="false" outlineLevel="0" collapsed="false">
      <c r="A11" s="44"/>
      <c r="B11" s="44"/>
      <c r="C11" s="44"/>
      <c r="D11" s="44"/>
      <c r="E11" s="44"/>
      <c r="F11" s="44"/>
      <c r="G11" s="44"/>
      <c r="H11" s="44"/>
      <c r="I11" s="44"/>
    </row>
    <row r="12" customFormat="false" ht="15" hidden="false" customHeight="true" outlineLevel="0" collapsed="false">
      <c r="A12" s="45" t="s">
        <v>47</v>
      </c>
      <c r="B12" s="45"/>
      <c r="C12" s="45"/>
      <c r="D12" s="45"/>
      <c r="E12" s="45"/>
      <c r="F12" s="45"/>
      <c r="G12" s="45"/>
      <c r="H12" s="45"/>
      <c r="I12" s="45"/>
    </row>
    <row r="13" customFormat="false" ht="15" hidden="false" customHeight="true" outlineLevel="0" collapsed="false">
      <c r="A13" s="41" t="s">
        <v>48</v>
      </c>
      <c r="B13" s="41"/>
      <c r="C13" s="41"/>
      <c r="D13" s="41"/>
      <c r="E13" s="41"/>
      <c r="F13" s="41"/>
      <c r="G13" s="41"/>
      <c r="H13" s="41"/>
      <c r="I13" s="41"/>
    </row>
    <row r="14" customFormat="false" ht="15" hidden="false" customHeight="true" outlineLevel="0" collapsed="false">
      <c r="A14" s="42" t="n">
        <v>1</v>
      </c>
      <c r="B14" s="38" t="s">
        <v>49</v>
      </c>
      <c r="C14" s="38"/>
      <c r="D14" s="38"/>
      <c r="E14" s="38"/>
      <c r="F14" s="38"/>
      <c r="G14" s="38"/>
      <c r="H14" s="46" t="s">
        <v>50</v>
      </c>
      <c r="I14" s="46"/>
    </row>
    <row r="15" customFormat="false" ht="15" hidden="false" customHeight="true" outlineLevel="0" collapsed="false">
      <c r="A15" s="42" t="n">
        <v>2</v>
      </c>
      <c r="B15" s="38" t="s">
        <v>51</v>
      </c>
      <c r="C15" s="38"/>
      <c r="D15" s="38"/>
      <c r="E15" s="38"/>
      <c r="F15" s="38"/>
      <c r="G15" s="38"/>
      <c r="H15" s="47" t="n">
        <v>1184.93</v>
      </c>
      <c r="I15" s="47"/>
    </row>
    <row r="16" customFormat="false" ht="15" hidden="false" customHeight="true" outlineLevel="0" collapsed="false">
      <c r="A16" s="48" t="n">
        <v>44198</v>
      </c>
      <c r="B16" s="38" t="s">
        <v>52</v>
      </c>
      <c r="C16" s="38"/>
      <c r="D16" s="38"/>
      <c r="E16" s="38"/>
      <c r="F16" s="38"/>
      <c r="G16" s="38"/>
      <c r="H16" s="47" t="n">
        <v>1077.20909090909</v>
      </c>
      <c r="I16" s="47"/>
    </row>
    <row r="17" customFormat="false" ht="15" hidden="false" customHeight="true" outlineLevel="0" collapsed="false">
      <c r="A17" s="42" t="n">
        <v>3</v>
      </c>
      <c r="B17" s="38" t="s">
        <v>53</v>
      </c>
      <c r="C17" s="38"/>
      <c r="D17" s="38"/>
      <c r="E17" s="38"/>
      <c r="F17" s="38"/>
      <c r="G17" s="38"/>
      <c r="H17" s="46" t="s">
        <v>54</v>
      </c>
      <c r="I17" s="46"/>
    </row>
    <row r="18" customFormat="false" ht="15" hidden="false" customHeight="true" outlineLevel="0" collapsed="false">
      <c r="A18" s="42" t="n">
        <v>4</v>
      </c>
      <c r="B18" s="38" t="s">
        <v>55</v>
      </c>
      <c r="C18" s="38"/>
      <c r="D18" s="38"/>
      <c r="E18" s="38"/>
      <c r="F18" s="38"/>
      <c r="G18" s="38"/>
      <c r="H18" s="40" t="s">
        <v>56</v>
      </c>
      <c r="I18" s="40"/>
    </row>
    <row r="19" customFormat="false" ht="15" hidden="false" customHeight="false" outlineLevel="0" collapsed="false">
      <c r="A19" s="49"/>
      <c r="B19" s="49"/>
      <c r="C19" s="49"/>
      <c r="D19" s="49"/>
      <c r="E19" s="49"/>
      <c r="F19" s="49"/>
      <c r="G19" s="49"/>
      <c r="H19" s="49"/>
      <c r="I19" s="49"/>
    </row>
    <row r="20" customFormat="false" ht="15" hidden="false" customHeight="false" outlineLevel="0" collapsed="false">
      <c r="A20" s="50" t="s">
        <v>57</v>
      </c>
      <c r="B20" s="50"/>
      <c r="C20" s="50"/>
      <c r="D20" s="50"/>
      <c r="E20" s="50"/>
      <c r="F20" s="50"/>
      <c r="G20" s="50"/>
      <c r="H20" s="50"/>
      <c r="I20" s="50"/>
    </row>
    <row r="21" customFormat="false" ht="15" hidden="false" customHeight="false" outlineLevel="0" collapsed="false">
      <c r="A21" s="51"/>
      <c r="B21" s="51"/>
      <c r="C21" s="51"/>
      <c r="D21" s="51"/>
      <c r="E21" s="51"/>
      <c r="F21" s="51"/>
      <c r="G21" s="51"/>
      <c r="H21" s="51"/>
      <c r="I21" s="51"/>
    </row>
    <row r="22" customFormat="false" ht="15" hidden="false" customHeight="true" outlineLevel="0" collapsed="false">
      <c r="A22" s="52" t="s">
        <v>58</v>
      </c>
      <c r="B22" s="52"/>
      <c r="C22" s="52"/>
      <c r="D22" s="52"/>
      <c r="E22" s="52"/>
      <c r="F22" s="52"/>
      <c r="G22" s="52"/>
      <c r="H22" s="52"/>
      <c r="I22" s="52"/>
    </row>
    <row r="23" customFormat="false" ht="24" hidden="false" customHeight="true" outlineLevel="0" collapsed="false">
      <c r="A23" s="53" t="n">
        <v>1</v>
      </c>
      <c r="B23" s="54" t="s">
        <v>59</v>
      </c>
      <c r="C23" s="54"/>
      <c r="D23" s="54"/>
      <c r="E23" s="55" t="s">
        <v>60</v>
      </c>
      <c r="F23" s="55" t="s">
        <v>61</v>
      </c>
      <c r="G23" s="55" t="s">
        <v>62</v>
      </c>
      <c r="H23" s="56" t="s">
        <v>63</v>
      </c>
      <c r="I23" s="53" t="s">
        <v>64</v>
      </c>
    </row>
    <row r="24" customFormat="false" ht="47.25" hidden="false" customHeight="true" outlineLevel="0" collapsed="false">
      <c r="A24" s="42" t="s">
        <v>37</v>
      </c>
      <c r="B24" s="38" t="s">
        <v>65</v>
      </c>
      <c r="C24" s="38"/>
      <c r="D24" s="38"/>
      <c r="E24" s="57" t="n">
        <v>21</v>
      </c>
      <c r="F24" s="57" t="n">
        <v>1</v>
      </c>
      <c r="G24" s="57" t="n">
        <v>200</v>
      </c>
      <c r="H24" s="58"/>
      <c r="I24" s="59" t="n">
        <f aca="false">ROUND(((H15/220)*G24*F24*(E24/21)),2)</f>
        <v>1077.21</v>
      </c>
    </row>
    <row r="25" customFormat="false" ht="15" hidden="false" customHeight="true" outlineLevel="0" collapsed="false">
      <c r="A25" s="42" t="s">
        <v>39</v>
      </c>
      <c r="B25" s="60" t="s">
        <v>66</v>
      </c>
      <c r="C25" s="60"/>
      <c r="D25" s="60"/>
      <c r="E25" s="60"/>
      <c r="F25" s="60"/>
      <c r="G25" s="60"/>
      <c r="H25" s="61" t="n">
        <v>0.4</v>
      </c>
      <c r="I25" s="59" t="n">
        <f aca="false">ROUND(H25*I24,2)</f>
        <v>430.88</v>
      </c>
    </row>
    <row r="26" customFormat="false" ht="15" hidden="false" customHeight="true" outlineLevel="0" collapsed="false">
      <c r="A26" s="42" t="s">
        <v>42</v>
      </c>
      <c r="B26" s="38" t="s">
        <v>67</v>
      </c>
      <c r="C26" s="38"/>
      <c r="D26" s="38"/>
      <c r="E26" s="38"/>
      <c r="F26" s="38"/>
      <c r="G26" s="38"/>
      <c r="H26" s="38"/>
      <c r="I26" s="59" t="n">
        <v>0</v>
      </c>
    </row>
    <row r="27" customFormat="false" ht="15" hidden="false" customHeight="true" outlineLevel="0" collapsed="false">
      <c r="A27" s="62" t="s">
        <v>68</v>
      </c>
      <c r="B27" s="62"/>
      <c r="C27" s="62"/>
      <c r="D27" s="62"/>
      <c r="E27" s="62"/>
      <c r="F27" s="62"/>
      <c r="G27" s="62"/>
      <c r="H27" s="62"/>
      <c r="I27" s="63" t="n">
        <f aca="false">SUM(I24:I26)</f>
        <v>1508.09</v>
      </c>
    </row>
    <row r="28" customFormat="false" ht="15.75" hidden="false" customHeight="true" outlineLevel="0" collapsed="false">
      <c r="A28" s="64" t="s">
        <v>69</v>
      </c>
      <c r="B28" s="64"/>
      <c r="C28" s="64"/>
      <c r="D28" s="64"/>
      <c r="E28" s="64"/>
      <c r="F28" s="64"/>
      <c r="G28" s="64"/>
      <c r="H28" s="64"/>
      <c r="I28" s="64"/>
    </row>
    <row r="29" customFormat="false" ht="24.75" hidden="false" customHeight="true" outlineLevel="0" collapsed="false">
      <c r="A29" s="65" t="n">
        <v>2</v>
      </c>
      <c r="B29" s="66" t="s">
        <v>70</v>
      </c>
      <c r="C29" s="66"/>
      <c r="D29" s="66"/>
      <c r="E29" s="66"/>
      <c r="F29" s="66"/>
      <c r="G29" s="66"/>
      <c r="H29" s="55" t="s">
        <v>71</v>
      </c>
      <c r="I29" s="54" t="s">
        <v>72</v>
      </c>
    </row>
    <row r="30" customFormat="false" ht="15" hidden="false" customHeight="true" outlineLevel="0" collapsed="false">
      <c r="A30" s="64" t="s">
        <v>37</v>
      </c>
      <c r="B30" s="67" t="s">
        <v>73</v>
      </c>
      <c r="C30" s="67"/>
      <c r="D30" s="67"/>
      <c r="E30" s="67"/>
      <c r="F30" s="67"/>
      <c r="G30" s="67"/>
      <c r="H30" s="67"/>
      <c r="I30" s="68" t="n">
        <f aca="false">ROUND(((H32*H31*E24*F24)-(0.06*I24)),2)</f>
        <v>136.97</v>
      </c>
    </row>
    <row r="31" customFormat="false" ht="22.5" hidden="false" customHeight="true" outlineLevel="0" collapsed="false">
      <c r="A31" s="64"/>
      <c r="B31" s="69" t="s">
        <v>74</v>
      </c>
      <c r="C31" s="69"/>
      <c r="D31" s="69"/>
      <c r="E31" s="69"/>
      <c r="F31" s="69"/>
      <c r="G31" s="69"/>
      <c r="H31" s="70" t="n">
        <v>4.8</v>
      </c>
      <c r="I31" s="71" t="s">
        <v>75</v>
      </c>
    </row>
    <row r="32" customFormat="false" ht="15" hidden="false" customHeight="true" outlineLevel="0" collapsed="false">
      <c r="A32" s="64"/>
      <c r="B32" s="72" t="s">
        <v>76</v>
      </c>
      <c r="C32" s="72"/>
      <c r="D32" s="72"/>
      <c r="E32" s="72"/>
      <c r="F32" s="72"/>
      <c r="G32" s="72"/>
      <c r="H32" s="73" t="n">
        <v>2</v>
      </c>
      <c r="I32" s="71"/>
    </row>
    <row r="33" customFormat="false" ht="15" hidden="false" customHeight="true" outlineLevel="0" collapsed="false">
      <c r="A33" s="64" t="s">
        <v>39</v>
      </c>
      <c r="B33" s="74" t="s">
        <v>77</v>
      </c>
      <c r="C33" s="74"/>
      <c r="D33" s="74"/>
      <c r="E33" s="74"/>
      <c r="F33" s="74"/>
      <c r="G33" s="74"/>
      <c r="H33" s="74"/>
      <c r="I33" s="68" t="n">
        <f aca="false">ROUND(((E24*H34*(1-0.19))*F24),2)</f>
        <v>309.58</v>
      </c>
    </row>
    <row r="34" customFormat="false" ht="15" hidden="false" customHeight="true" outlineLevel="0" collapsed="false">
      <c r="A34" s="64"/>
      <c r="B34" s="69" t="s">
        <v>78</v>
      </c>
      <c r="C34" s="69"/>
      <c r="D34" s="69"/>
      <c r="E34" s="69"/>
      <c r="F34" s="69"/>
      <c r="G34" s="69"/>
      <c r="H34" s="70" t="n">
        <v>18.2</v>
      </c>
      <c r="I34" s="71" t="s">
        <v>75</v>
      </c>
    </row>
    <row r="35" customFormat="false" ht="15" hidden="false" customHeight="true" outlineLevel="0" collapsed="false">
      <c r="A35" s="64" t="s">
        <v>42</v>
      </c>
      <c r="B35" s="67" t="s">
        <v>79</v>
      </c>
      <c r="C35" s="67"/>
      <c r="D35" s="67"/>
      <c r="E35" s="67"/>
      <c r="F35" s="67"/>
      <c r="G35" s="67"/>
      <c r="H35" s="75" t="n">
        <v>0</v>
      </c>
      <c r="I35" s="68" t="n">
        <f aca="false">H35*F24</f>
        <v>0</v>
      </c>
    </row>
    <row r="36" customFormat="false" ht="15" hidden="false" customHeight="true" outlineLevel="0" collapsed="false">
      <c r="A36" s="64" t="s">
        <v>45</v>
      </c>
      <c r="B36" s="67" t="s">
        <v>80</v>
      </c>
      <c r="C36" s="67"/>
      <c r="D36" s="67"/>
      <c r="E36" s="67"/>
      <c r="F36" s="67"/>
      <c r="G36" s="67"/>
      <c r="H36" s="76" t="n">
        <v>0</v>
      </c>
      <c r="I36" s="77" t="n">
        <f aca="false">H36*F24</f>
        <v>0</v>
      </c>
    </row>
    <row r="37" customFormat="false" ht="15" hidden="false" customHeight="true" outlineLevel="0" collapsed="false">
      <c r="A37" s="64" t="s">
        <v>81</v>
      </c>
      <c r="B37" s="67" t="s">
        <v>82</v>
      </c>
      <c r="C37" s="67"/>
      <c r="D37" s="67"/>
      <c r="E37" s="67"/>
      <c r="F37" s="67"/>
      <c r="G37" s="67"/>
      <c r="H37" s="76" t="n">
        <v>15.62</v>
      </c>
      <c r="I37" s="68" t="n">
        <f aca="false">H37*F24</f>
        <v>15.62</v>
      </c>
    </row>
    <row r="38" customFormat="false" ht="15" hidden="false" customHeight="true" outlineLevel="0" collapsed="false">
      <c r="A38" s="64" t="s">
        <v>83</v>
      </c>
      <c r="B38" s="67" t="s">
        <v>67</v>
      </c>
      <c r="C38" s="67"/>
      <c r="D38" s="67"/>
      <c r="E38" s="67"/>
      <c r="F38" s="67"/>
      <c r="G38" s="67"/>
      <c r="H38" s="76" t="n">
        <v>0</v>
      </c>
      <c r="I38" s="68" t="n">
        <f aca="false">H38*F24</f>
        <v>0</v>
      </c>
    </row>
    <row r="39" customFormat="false" ht="15.75" hidden="false" customHeight="true" outlineLevel="0" collapsed="false">
      <c r="A39" s="78"/>
      <c r="B39" s="79" t="s">
        <v>84</v>
      </c>
      <c r="C39" s="79"/>
      <c r="D39" s="79"/>
      <c r="E39" s="79"/>
      <c r="F39" s="79"/>
      <c r="G39" s="79"/>
      <c r="H39" s="79"/>
      <c r="I39" s="80" t="n">
        <f aca="false">SUM(I30:I38)</f>
        <v>462.17</v>
      </c>
    </row>
    <row r="40" customFormat="false" ht="15.75" hidden="false" customHeight="true" outlineLevel="0" collapsed="false">
      <c r="A40" s="81"/>
      <c r="B40" s="81"/>
      <c r="C40" s="81"/>
      <c r="D40" s="81"/>
      <c r="E40" s="81"/>
      <c r="F40" s="81"/>
      <c r="G40" s="81"/>
      <c r="H40" s="81"/>
      <c r="I40" s="81"/>
    </row>
    <row r="41" customFormat="false" ht="15" hidden="false" customHeight="true" outlineLevel="0" collapsed="false">
      <c r="A41" s="82" t="s">
        <v>85</v>
      </c>
      <c r="B41" s="82"/>
      <c r="C41" s="82"/>
      <c r="D41" s="82"/>
      <c r="E41" s="82"/>
      <c r="F41" s="82"/>
      <c r="G41" s="82"/>
      <c r="H41" s="82"/>
      <c r="I41" s="82"/>
    </row>
    <row r="42" customFormat="false" ht="15.75" hidden="false" customHeight="true" outlineLevel="0" collapsed="false">
      <c r="A42" s="81"/>
      <c r="B42" s="81"/>
      <c r="C42" s="81"/>
      <c r="D42" s="81"/>
      <c r="E42" s="81"/>
      <c r="F42" s="81"/>
      <c r="G42" s="81"/>
      <c r="H42" s="81"/>
      <c r="I42" s="81"/>
    </row>
    <row r="43" customFormat="false" ht="15" hidden="false" customHeight="true" outlineLevel="0" collapsed="false">
      <c r="A43" s="42" t="s">
        <v>86</v>
      </c>
      <c r="B43" s="42"/>
      <c r="C43" s="42"/>
      <c r="D43" s="42"/>
      <c r="E43" s="42"/>
      <c r="F43" s="42"/>
      <c r="G43" s="42"/>
      <c r="H43" s="42"/>
      <c r="I43" s="42"/>
    </row>
    <row r="44" customFormat="false" ht="15" hidden="false" customHeight="true" outlineLevel="0" collapsed="false">
      <c r="A44" s="65" t="n">
        <v>3</v>
      </c>
      <c r="B44" s="66" t="s">
        <v>87</v>
      </c>
      <c r="C44" s="66"/>
      <c r="D44" s="66"/>
      <c r="E44" s="66"/>
      <c r="F44" s="66"/>
      <c r="G44" s="66"/>
      <c r="H44" s="83" t="s">
        <v>71</v>
      </c>
      <c r="I44" s="65" t="s">
        <v>72</v>
      </c>
    </row>
    <row r="45" customFormat="false" ht="15" hidden="false" customHeight="true" outlineLevel="0" collapsed="false">
      <c r="A45" s="64" t="s">
        <v>37</v>
      </c>
      <c r="B45" s="67" t="s">
        <v>88</v>
      </c>
      <c r="C45" s="67"/>
      <c r="D45" s="67"/>
      <c r="E45" s="67"/>
      <c r="F45" s="67"/>
      <c r="G45" s="67"/>
      <c r="H45" s="75" t="n">
        <f aca="false">'ANEXO V'!F21</f>
        <v>38.75</v>
      </c>
      <c r="I45" s="68" t="n">
        <f aca="false">H45*F24</f>
        <v>38.75</v>
      </c>
      <c r="J45" s="84"/>
    </row>
    <row r="46" customFormat="false" ht="15" hidden="false" customHeight="true" outlineLevel="0" collapsed="false">
      <c r="A46" s="64" t="s">
        <v>39</v>
      </c>
      <c r="B46" s="67" t="s">
        <v>89</v>
      </c>
      <c r="C46" s="67"/>
      <c r="D46" s="67"/>
      <c r="E46" s="67"/>
      <c r="F46" s="67"/>
      <c r="G46" s="67"/>
      <c r="H46" s="76" t="n">
        <f aca="false">'ANEXO V'!F30</f>
        <v>4.63</v>
      </c>
      <c r="I46" s="77" t="n">
        <f aca="false">H46*F24</f>
        <v>4.63</v>
      </c>
      <c r="J46" s="84"/>
    </row>
    <row r="47" customFormat="false" ht="15" hidden="false" customHeight="true" outlineLevel="0" collapsed="false">
      <c r="A47" s="64" t="s">
        <v>42</v>
      </c>
      <c r="B47" s="67" t="s">
        <v>90</v>
      </c>
      <c r="C47" s="67"/>
      <c r="D47" s="67"/>
      <c r="E47" s="67"/>
      <c r="F47" s="67"/>
      <c r="G47" s="67"/>
      <c r="H47" s="76" t="n">
        <v>0</v>
      </c>
      <c r="I47" s="77" t="n">
        <f aca="false">H47*F24</f>
        <v>0</v>
      </c>
    </row>
    <row r="48" customFormat="false" ht="15.75" hidden="false" customHeight="true" outlineLevel="0" collapsed="false">
      <c r="A48" s="85" t="s">
        <v>91</v>
      </c>
      <c r="B48" s="85"/>
      <c r="C48" s="85"/>
      <c r="D48" s="85"/>
      <c r="E48" s="85"/>
      <c r="F48" s="85"/>
      <c r="G48" s="85"/>
      <c r="H48" s="85"/>
      <c r="I48" s="86" t="n">
        <f aca="false">SUM(I45:I47)</f>
        <v>43.38</v>
      </c>
    </row>
    <row r="49" customFormat="false" ht="15.75" hidden="false" customHeight="true" outlineLevel="0" collapsed="false">
      <c r="A49" s="81"/>
      <c r="B49" s="81"/>
      <c r="C49" s="81"/>
      <c r="D49" s="81"/>
      <c r="E49" s="81"/>
      <c r="F49" s="81"/>
      <c r="G49" s="81"/>
      <c r="H49" s="81"/>
      <c r="I49" s="81"/>
    </row>
    <row r="50" customFormat="false" ht="15.75" hidden="false" customHeight="true" outlineLevel="0" collapsed="false">
      <c r="A50" s="50" t="s">
        <v>92</v>
      </c>
      <c r="B50" s="50"/>
      <c r="C50" s="50"/>
      <c r="D50" s="50"/>
      <c r="E50" s="50"/>
      <c r="F50" s="50"/>
      <c r="G50" s="50"/>
      <c r="H50" s="50"/>
      <c r="I50" s="50"/>
    </row>
    <row r="51" customFormat="false" ht="15.75" hidden="false" customHeight="true" outlineLevel="0" collapsed="false">
      <c r="A51" s="81"/>
      <c r="B51" s="81"/>
      <c r="C51" s="81"/>
      <c r="D51" s="81"/>
      <c r="E51" s="81"/>
      <c r="F51" s="81"/>
      <c r="G51" s="81"/>
      <c r="H51" s="81"/>
      <c r="I51" s="81"/>
    </row>
    <row r="52" customFormat="false" ht="15" hidden="false" customHeight="true" outlineLevel="0" collapsed="false">
      <c r="A52" s="52" t="s">
        <v>93</v>
      </c>
      <c r="B52" s="52"/>
      <c r="C52" s="52"/>
      <c r="D52" s="52"/>
      <c r="E52" s="52"/>
      <c r="F52" s="52"/>
      <c r="G52" s="52"/>
      <c r="H52" s="52"/>
      <c r="I52" s="52"/>
    </row>
    <row r="53" customFormat="false" ht="15" hidden="false" customHeight="true" outlineLevel="0" collapsed="false">
      <c r="A53" s="45" t="s">
        <v>94</v>
      </c>
      <c r="B53" s="45"/>
      <c r="C53" s="45"/>
      <c r="D53" s="45"/>
      <c r="E53" s="45"/>
      <c r="F53" s="45"/>
      <c r="G53" s="45"/>
      <c r="H53" s="45"/>
      <c r="I53" s="45"/>
    </row>
    <row r="54" customFormat="false" ht="30" hidden="false" customHeight="true" outlineLevel="0" collapsed="false">
      <c r="A54" s="87" t="s">
        <v>95</v>
      </c>
      <c r="B54" s="54" t="s">
        <v>96</v>
      </c>
      <c r="C54" s="54"/>
      <c r="D54" s="54"/>
      <c r="E54" s="54"/>
      <c r="F54" s="54"/>
      <c r="G54" s="54"/>
      <c r="H54" s="54" t="s">
        <v>97</v>
      </c>
      <c r="I54" s="54" t="s">
        <v>72</v>
      </c>
    </row>
    <row r="55" customFormat="false" ht="15" hidden="false" customHeight="true" outlineLevel="0" collapsed="false">
      <c r="A55" s="88" t="s">
        <v>37</v>
      </c>
      <c r="B55" s="38" t="s">
        <v>98</v>
      </c>
      <c r="C55" s="38"/>
      <c r="D55" s="38"/>
      <c r="E55" s="38"/>
      <c r="F55" s="38"/>
      <c r="G55" s="38"/>
      <c r="H55" s="89" t="n">
        <v>0.2</v>
      </c>
      <c r="I55" s="90" t="n">
        <f aca="false">ROUND($I$27*H55,2)</f>
        <v>301.62</v>
      </c>
    </row>
    <row r="56" customFormat="false" ht="15" hidden="false" customHeight="true" outlineLevel="0" collapsed="false">
      <c r="A56" s="88" t="s">
        <v>39</v>
      </c>
      <c r="B56" s="38" t="s">
        <v>99</v>
      </c>
      <c r="C56" s="38"/>
      <c r="D56" s="38"/>
      <c r="E56" s="38"/>
      <c r="F56" s="38"/>
      <c r="G56" s="38"/>
      <c r="H56" s="89" t="n">
        <v>0.015</v>
      </c>
      <c r="I56" s="90" t="n">
        <f aca="false">ROUND($I$27*H56,2)</f>
        <v>22.62</v>
      </c>
    </row>
    <row r="57" customFormat="false" ht="15" hidden="false" customHeight="true" outlineLevel="0" collapsed="false">
      <c r="A57" s="88" t="s">
        <v>42</v>
      </c>
      <c r="B57" s="38" t="s">
        <v>100</v>
      </c>
      <c r="C57" s="38"/>
      <c r="D57" s="38"/>
      <c r="E57" s="38"/>
      <c r="F57" s="38"/>
      <c r="G57" s="38"/>
      <c r="H57" s="89" t="n">
        <v>0.01</v>
      </c>
      <c r="I57" s="90" t="n">
        <f aca="false">ROUND($I$27*H57,2)</f>
        <v>15.08</v>
      </c>
    </row>
    <row r="58" customFormat="false" ht="15" hidden="false" customHeight="true" outlineLevel="0" collapsed="false">
      <c r="A58" s="88" t="s">
        <v>45</v>
      </c>
      <c r="B58" s="38" t="s">
        <v>101</v>
      </c>
      <c r="C58" s="38"/>
      <c r="D58" s="38"/>
      <c r="E58" s="38"/>
      <c r="F58" s="38"/>
      <c r="G58" s="38"/>
      <c r="H58" s="89" t="n">
        <v>0.002</v>
      </c>
      <c r="I58" s="90" t="n">
        <f aca="false">ROUND($I$27*H58,2)</f>
        <v>3.02</v>
      </c>
    </row>
    <row r="59" customFormat="false" ht="15" hidden="false" customHeight="true" outlineLevel="0" collapsed="false">
      <c r="A59" s="88" t="s">
        <v>81</v>
      </c>
      <c r="B59" s="38" t="s">
        <v>102</v>
      </c>
      <c r="C59" s="38"/>
      <c r="D59" s="38"/>
      <c r="E59" s="38"/>
      <c r="F59" s="38"/>
      <c r="G59" s="38"/>
      <c r="H59" s="89" t="n">
        <v>0.025</v>
      </c>
      <c r="I59" s="90" t="n">
        <f aca="false">ROUND($I$27*H59,2)</f>
        <v>37.7</v>
      </c>
    </row>
    <row r="60" customFormat="false" ht="15" hidden="false" customHeight="true" outlineLevel="0" collapsed="false">
      <c r="A60" s="88" t="s">
        <v>83</v>
      </c>
      <c r="B60" s="38" t="s">
        <v>103</v>
      </c>
      <c r="C60" s="38"/>
      <c r="D60" s="38"/>
      <c r="E60" s="38"/>
      <c r="F60" s="38"/>
      <c r="G60" s="38"/>
      <c r="H60" s="91" t="n">
        <v>0.08</v>
      </c>
      <c r="I60" s="90" t="n">
        <f aca="false">ROUND($I$27*H60,2)</f>
        <v>120.65</v>
      </c>
    </row>
    <row r="61" customFormat="false" ht="15" hidden="false" customHeight="true" outlineLevel="0" collapsed="false">
      <c r="A61" s="88" t="s">
        <v>104</v>
      </c>
      <c r="B61" s="38" t="s">
        <v>105</v>
      </c>
      <c r="C61" s="38"/>
      <c r="D61" s="92" t="s">
        <v>106</v>
      </c>
      <c r="E61" s="93" t="n">
        <v>0.03</v>
      </c>
      <c r="F61" s="92" t="s">
        <v>107</v>
      </c>
      <c r="G61" s="94" t="n">
        <v>1.3003</v>
      </c>
      <c r="H61" s="95" t="n">
        <f aca="false">ROUND((E61*G61),6)</f>
        <v>0.039009</v>
      </c>
      <c r="I61" s="90" t="n">
        <f aca="false">ROUND($I$27*H61,2)</f>
        <v>58.83</v>
      </c>
    </row>
    <row r="62" customFormat="false" ht="15" hidden="false" customHeight="true" outlineLevel="0" collapsed="false">
      <c r="A62" s="88" t="s">
        <v>108</v>
      </c>
      <c r="B62" s="38" t="s">
        <v>109</v>
      </c>
      <c r="C62" s="38"/>
      <c r="D62" s="38"/>
      <c r="E62" s="38"/>
      <c r="F62" s="38"/>
      <c r="G62" s="38"/>
      <c r="H62" s="89" t="n">
        <v>0.006</v>
      </c>
      <c r="I62" s="90" t="n">
        <f aca="false">ROUND($I$27*H62,2)</f>
        <v>9.05</v>
      </c>
    </row>
    <row r="63" customFormat="false" ht="15.75" hidden="false" customHeight="true" outlineLevel="0" collapsed="false">
      <c r="A63" s="85" t="s">
        <v>110</v>
      </c>
      <c r="B63" s="85"/>
      <c r="C63" s="85"/>
      <c r="D63" s="85"/>
      <c r="E63" s="85"/>
      <c r="F63" s="85"/>
      <c r="G63" s="85"/>
      <c r="H63" s="96" t="n">
        <f aca="false">SUM(H55:H62)</f>
        <v>0.377009</v>
      </c>
      <c r="I63" s="80" t="n">
        <f aca="false">SUM(I55:I62)</f>
        <v>568.57</v>
      </c>
    </row>
    <row r="64" customFormat="false" ht="15.75" hidden="false" customHeight="true" outlineLevel="0" collapsed="false">
      <c r="A64" s="81"/>
      <c r="B64" s="81"/>
      <c r="C64" s="81"/>
      <c r="D64" s="81"/>
      <c r="E64" s="81"/>
      <c r="F64" s="81"/>
      <c r="G64" s="81"/>
      <c r="H64" s="81"/>
      <c r="I64" s="81"/>
    </row>
    <row r="65" customFormat="false" ht="26.25" hidden="false" customHeight="true" outlineLevel="0" collapsed="false">
      <c r="A65" s="38" t="s">
        <v>111</v>
      </c>
      <c r="B65" s="38"/>
      <c r="C65" s="38"/>
      <c r="D65" s="38"/>
      <c r="E65" s="38"/>
      <c r="F65" s="38"/>
      <c r="G65" s="38"/>
      <c r="H65" s="38"/>
      <c r="I65" s="38"/>
    </row>
    <row r="66" customFormat="false" ht="15.75" hidden="false" customHeight="true" outlineLevel="0" collapsed="false">
      <c r="A66" s="81"/>
      <c r="B66" s="81"/>
      <c r="C66" s="81"/>
      <c r="D66" s="81"/>
      <c r="E66" s="81"/>
      <c r="F66" s="81"/>
      <c r="G66" s="81"/>
      <c r="H66" s="81"/>
      <c r="I66" s="81"/>
    </row>
    <row r="67" customFormat="false" ht="15" hidden="false" customHeight="true" outlineLevel="0" collapsed="false">
      <c r="A67" s="45" t="s">
        <v>112</v>
      </c>
      <c r="B67" s="45"/>
      <c r="C67" s="45"/>
      <c r="D67" s="45"/>
      <c r="E67" s="45"/>
      <c r="F67" s="45"/>
      <c r="G67" s="45"/>
      <c r="H67" s="45"/>
      <c r="I67" s="45"/>
    </row>
    <row r="68" customFormat="false" ht="15" hidden="false" customHeight="true" outlineLevel="0" collapsed="false">
      <c r="A68" s="65" t="s">
        <v>113</v>
      </c>
      <c r="B68" s="54" t="s">
        <v>114</v>
      </c>
      <c r="C68" s="54"/>
      <c r="D68" s="54"/>
      <c r="E68" s="54"/>
      <c r="F68" s="54"/>
      <c r="G68" s="54"/>
      <c r="H68" s="54"/>
      <c r="I68" s="65" t="s">
        <v>72</v>
      </c>
    </row>
    <row r="69" customFormat="false" ht="25.5" hidden="false" customHeight="true" outlineLevel="0" collapsed="false">
      <c r="A69" s="64" t="s">
        <v>37</v>
      </c>
      <c r="B69" s="97" t="s">
        <v>115</v>
      </c>
      <c r="C69" s="97"/>
      <c r="D69" s="97"/>
      <c r="E69" s="97"/>
      <c r="F69" s="97"/>
      <c r="G69" s="97"/>
      <c r="H69" s="97"/>
      <c r="I69" s="90" t="n">
        <f aca="false">ROUND($I$27/12,2)</f>
        <v>125.67</v>
      </c>
    </row>
    <row r="70" customFormat="false" ht="15.75" hidden="false" customHeight="true" outlineLevel="0" collapsed="false">
      <c r="A70" s="85" t="s">
        <v>116</v>
      </c>
      <c r="B70" s="85"/>
      <c r="C70" s="85"/>
      <c r="D70" s="85"/>
      <c r="E70" s="85"/>
      <c r="F70" s="85"/>
      <c r="G70" s="85"/>
      <c r="H70" s="85"/>
      <c r="I70" s="98" t="n">
        <f aca="false">SUM(I69)</f>
        <v>125.67</v>
      </c>
    </row>
    <row r="71" customFormat="false" ht="15" hidden="false" customHeight="true" outlineLevel="0" collapsed="false">
      <c r="A71" s="64" t="s">
        <v>39</v>
      </c>
      <c r="B71" s="99" t="s">
        <v>117</v>
      </c>
      <c r="C71" s="99"/>
      <c r="D71" s="99"/>
      <c r="E71" s="99"/>
      <c r="F71" s="99"/>
      <c r="G71" s="99"/>
      <c r="H71" s="99"/>
      <c r="I71" s="100" t="n">
        <f aca="false">ROUND(H63*I70,2)</f>
        <v>47.38</v>
      </c>
    </row>
    <row r="72" customFormat="false" ht="15.75" hidden="false" customHeight="true" outlineLevel="0" collapsed="false">
      <c r="A72" s="85" t="s">
        <v>110</v>
      </c>
      <c r="B72" s="85"/>
      <c r="C72" s="85"/>
      <c r="D72" s="85"/>
      <c r="E72" s="85"/>
      <c r="F72" s="85"/>
      <c r="G72" s="85"/>
      <c r="H72" s="85"/>
      <c r="I72" s="98" t="n">
        <f aca="false">SUM(I70:I71)</f>
        <v>173.05</v>
      </c>
    </row>
    <row r="73" customFormat="false" ht="15.75" hidden="false" customHeight="true" outlineLevel="0" collapsed="false">
      <c r="A73" s="81"/>
      <c r="B73" s="81"/>
      <c r="C73" s="81"/>
      <c r="D73" s="81"/>
      <c r="E73" s="81"/>
      <c r="F73" s="81"/>
      <c r="G73" s="81"/>
      <c r="H73" s="81"/>
      <c r="I73" s="81"/>
    </row>
    <row r="74" customFormat="false" ht="15" hidden="false" customHeight="true" outlineLevel="0" collapsed="false">
      <c r="A74" s="45" t="s">
        <v>118</v>
      </c>
      <c r="B74" s="45"/>
      <c r="C74" s="45"/>
      <c r="D74" s="45"/>
      <c r="E74" s="45"/>
      <c r="F74" s="45"/>
      <c r="G74" s="45"/>
      <c r="H74" s="45"/>
      <c r="I74" s="45"/>
    </row>
    <row r="75" customFormat="false" ht="15.75" hidden="false" customHeight="true" outlineLevel="0" collapsed="false">
      <c r="A75" s="65" t="s">
        <v>119</v>
      </c>
      <c r="B75" s="65" t="s">
        <v>120</v>
      </c>
      <c r="C75" s="65"/>
      <c r="D75" s="65"/>
      <c r="E75" s="65"/>
      <c r="F75" s="65"/>
      <c r="G75" s="65"/>
      <c r="H75" s="65"/>
      <c r="I75" s="65" t="s">
        <v>72</v>
      </c>
    </row>
    <row r="76" customFormat="false" ht="15" hidden="false" customHeight="true" outlineLevel="0" collapsed="false">
      <c r="A76" s="64" t="s">
        <v>37</v>
      </c>
      <c r="B76" s="101" t="s">
        <v>121</v>
      </c>
      <c r="C76" s="101"/>
      <c r="D76" s="101"/>
      <c r="E76" s="101"/>
      <c r="F76" s="101"/>
      <c r="G76" s="101"/>
      <c r="H76" s="101"/>
      <c r="I76" s="90" t="n">
        <f aca="false">ROUND(((($I$27+$I$27/3)*4/12)/12)*0.02,2)</f>
        <v>1.12</v>
      </c>
    </row>
    <row r="77" customFormat="false" ht="15" hidden="false" customHeight="true" outlineLevel="0" collapsed="false">
      <c r="A77" s="64" t="s">
        <v>39</v>
      </c>
      <c r="B77" s="38" t="s">
        <v>122</v>
      </c>
      <c r="C77" s="38"/>
      <c r="D77" s="38"/>
      <c r="E77" s="38"/>
      <c r="F77" s="38"/>
      <c r="G77" s="38"/>
      <c r="H77" s="38"/>
      <c r="I77" s="100" t="n">
        <f aca="false">ROUND(H63*I76,2)</f>
        <v>0.42</v>
      </c>
    </row>
    <row r="78" customFormat="false" ht="15.75" hidden="false" customHeight="true" outlineLevel="0" collapsed="false">
      <c r="A78" s="85" t="s">
        <v>110</v>
      </c>
      <c r="B78" s="85"/>
      <c r="C78" s="85"/>
      <c r="D78" s="85"/>
      <c r="E78" s="85"/>
      <c r="F78" s="85"/>
      <c r="G78" s="85"/>
      <c r="H78" s="85"/>
      <c r="I78" s="80" t="n">
        <f aca="false">SUM(I76:I77)</f>
        <v>1.54</v>
      </c>
    </row>
    <row r="79" customFormat="false" ht="15.75" hidden="false" customHeight="true" outlineLevel="0" collapsed="false">
      <c r="A79" s="102" t="s">
        <v>123</v>
      </c>
      <c r="B79" s="102"/>
      <c r="C79" s="102"/>
      <c r="D79" s="102"/>
      <c r="E79" s="102"/>
      <c r="F79" s="102"/>
      <c r="G79" s="102"/>
      <c r="H79" s="102"/>
      <c r="I79" s="102"/>
    </row>
    <row r="80" customFormat="false" ht="15.75" hidden="false" customHeight="true" outlineLevel="0" collapsed="false">
      <c r="A80" s="65" t="s">
        <v>124</v>
      </c>
      <c r="B80" s="65" t="s">
        <v>125</v>
      </c>
      <c r="C80" s="65"/>
      <c r="D80" s="65"/>
      <c r="E80" s="65"/>
      <c r="F80" s="65"/>
      <c r="G80" s="65"/>
      <c r="H80" s="65"/>
      <c r="I80" s="65" t="s">
        <v>72</v>
      </c>
    </row>
    <row r="81" customFormat="false" ht="26.25" hidden="false" customHeight="true" outlineLevel="0" collapsed="false">
      <c r="A81" s="64" t="s">
        <v>37</v>
      </c>
      <c r="B81" s="101" t="s">
        <v>126</v>
      </c>
      <c r="C81" s="101"/>
      <c r="D81" s="101"/>
      <c r="E81" s="101"/>
      <c r="F81" s="101"/>
      <c r="G81" s="101"/>
      <c r="H81" s="101"/>
      <c r="I81" s="90" t="n">
        <f aca="false">ROUND(($I$27/12)*(33/30)*0.05,2)</f>
        <v>6.91</v>
      </c>
    </row>
    <row r="82" customFormat="false" ht="15.75" hidden="false" customHeight="true" outlineLevel="0" collapsed="false">
      <c r="A82" s="64" t="s">
        <v>39</v>
      </c>
      <c r="B82" s="103" t="s">
        <v>127</v>
      </c>
      <c r="C82" s="103"/>
      <c r="D82" s="103"/>
      <c r="E82" s="103"/>
      <c r="F82" s="103"/>
      <c r="G82" s="103"/>
      <c r="H82" s="103"/>
      <c r="I82" s="90" t="n">
        <f aca="false">ROUND($H$60*I81,2)</f>
        <v>0.55</v>
      </c>
    </row>
    <row r="83" customFormat="false" ht="26.25" hidden="false" customHeight="true" outlineLevel="0" collapsed="false">
      <c r="A83" s="64" t="s">
        <v>42</v>
      </c>
      <c r="B83" s="97" t="s">
        <v>128</v>
      </c>
      <c r="C83" s="97"/>
      <c r="D83" s="97"/>
      <c r="E83" s="97"/>
      <c r="F83" s="97"/>
      <c r="G83" s="97"/>
      <c r="H83" s="97"/>
      <c r="I83" s="90" t="n">
        <f aca="false">ROUND(I27*50%*8%*5%,2)</f>
        <v>3.02</v>
      </c>
    </row>
    <row r="84" customFormat="false" ht="27" hidden="false" customHeight="true" outlineLevel="0" collapsed="false">
      <c r="A84" s="64" t="s">
        <v>45</v>
      </c>
      <c r="B84" s="101" t="s">
        <v>129</v>
      </c>
      <c r="C84" s="101"/>
      <c r="D84" s="101"/>
      <c r="E84" s="101"/>
      <c r="F84" s="101"/>
      <c r="G84" s="101"/>
      <c r="H84" s="101"/>
      <c r="I84" s="90" t="n">
        <f aca="false">ROUND(((($I$27/30)*7)/$H$10),2)</f>
        <v>29.32</v>
      </c>
    </row>
    <row r="85" customFormat="false" ht="15.75" hidden="false" customHeight="true" outlineLevel="0" collapsed="false">
      <c r="A85" s="64" t="s">
        <v>81</v>
      </c>
      <c r="B85" s="103" t="s">
        <v>130</v>
      </c>
      <c r="C85" s="103"/>
      <c r="D85" s="103"/>
      <c r="E85" s="103"/>
      <c r="F85" s="103"/>
      <c r="G85" s="103"/>
      <c r="H85" s="103"/>
      <c r="I85" s="90" t="n">
        <f aca="false">ROUND($H$63*I84,2)</f>
        <v>11.05</v>
      </c>
    </row>
    <row r="86" customFormat="false" ht="26.25" hidden="false" customHeight="true" outlineLevel="0" collapsed="false">
      <c r="A86" s="64" t="s">
        <v>83</v>
      </c>
      <c r="B86" s="97" t="s">
        <v>131</v>
      </c>
      <c r="C86" s="97"/>
      <c r="D86" s="97"/>
      <c r="E86" s="97"/>
      <c r="F86" s="97"/>
      <c r="G86" s="97"/>
      <c r="H86" s="97"/>
      <c r="I86" s="90" t="n">
        <f aca="false">ROUND($I$27*(40%+10%)*8%*100%,2)</f>
        <v>60.32</v>
      </c>
    </row>
    <row r="87" customFormat="false" ht="15.75" hidden="false" customHeight="true" outlineLevel="0" collapsed="false">
      <c r="A87" s="85" t="s">
        <v>110</v>
      </c>
      <c r="B87" s="85"/>
      <c r="C87" s="85"/>
      <c r="D87" s="85"/>
      <c r="E87" s="85"/>
      <c r="F87" s="85"/>
      <c r="G87" s="85"/>
      <c r="H87" s="85"/>
      <c r="I87" s="80" t="n">
        <f aca="false">SUM(I81:I86)</f>
        <v>111.17</v>
      </c>
    </row>
    <row r="88" customFormat="false" ht="15" hidden="false" customHeight="true" outlineLevel="0" collapsed="false">
      <c r="A88" s="45" t="s">
        <v>132</v>
      </c>
      <c r="B88" s="45"/>
      <c r="C88" s="45"/>
      <c r="D88" s="45"/>
      <c r="E88" s="45"/>
      <c r="F88" s="45"/>
      <c r="G88" s="45"/>
      <c r="H88" s="45"/>
      <c r="I88" s="45"/>
    </row>
    <row r="89" customFormat="false" ht="15.75" hidden="false" customHeight="true" outlineLevel="0" collapsed="false">
      <c r="A89" s="104" t="s">
        <v>133</v>
      </c>
      <c r="B89" s="65" t="s">
        <v>134</v>
      </c>
      <c r="C89" s="65"/>
      <c r="D89" s="65"/>
      <c r="E89" s="65"/>
      <c r="F89" s="65"/>
      <c r="G89" s="65"/>
      <c r="H89" s="65"/>
      <c r="I89" s="104" t="s">
        <v>72</v>
      </c>
    </row>
    <row r="90" customFormat="false" ht="15" hidden="false" customHeight="true" outlineLevel="0" collapsed="false">
      <c r="A90" s="105" t="s">
        <v>37</v>
      </c>
      <c r="B90" s="97" t="s">
        <v>135</v>
      </c>
      <c r="C90" s="97"/>
      <c r="D90" s="97"/>
      <c r="E90" s="97"/>
      <c r="F90" s="97"/>
      <c r="G90" s="97"/>
      <c r="H90" s="97"/>
      <c r="I90" s="90" t="n">
        <f aca="false">ROUND($I$27*11.11%,2)</f>
        <v>167.55</v>
      </c>
    </row>
    <row r="91" customFormat="false" ht="15.75" hidden="false" customHeight="true" outlineLevel="0" collapsed="false">
      <c r="A91" s="105" t="s">
        <v>39</v>
      </c>
      <c r="B91" s="103" t="s">
        <v>136</v>
      </c>
      <c r="C91" s="103"/>
      <c r="D91" s="103"/>
      <c r="E91" s="103"/>
      <c r="F91" s="103"/>
      <c r="G91" s="103"/>
      <c r="H91" s="103"/>
      <c r="I91" s="106" t="n">
        <f aca="false">ROUND(((($I$27/30)*5)/12),2)</f>
        <v>20.95</v>
      </c>
    </row>
    <row r="92" customFormat="false" ht="15.75" hidden="false" customHeight="true" outlineLevel="0" collapsed="false">
      <c r="A92" s="105" t="s">
        <v>42</v>
      </c>
      <c r="B92" s="103" t="s">
        <v>137</v>
      </c>
      <c r="C92" s="103"/>
      <c r="D92" s="103"/>
      <c r="E92" s="103"/>
      <c r="F92" s="103"/>
      <c r="G92" s="103"/>
      <c r="H92" s="103"/>
      <c r="I92" s="106" t="n">
        <f aca="false">ROUND((($I$27/30)*5)/12*0.015,2)</f>
        <v>0.31</v>
      </c>
    </row>
    <row r="93" customFormat="false" ht="15.75" hidden="false" customHeight="true" outlineLevel="0" collapsed="false">
      <c r="A93" s="105" t="s">
        <v>45</v>
      </c>
      <c r="B93" s="103" t="s">
        <v>138</v>
      </c>
      <c r="C93" s="103"/>
      <c r="D93" s="103"/>
      <c r="E93" s="103"/>
      <c r="F93" s="103"/>
      <c r="G93" s="103"/>
      <c r="H93" s="103"/>
      <c r="I93" s="106" t="n">
        <f aca="false">ROUND((($I$27/30)*2.96)/12,2)</f>
        <v>12.4</v>
      </c>
    </row>
    <row r="94" customFormat="false" ht="27" hidden="false" customHeight="true" outlineLevel="0" collapsed="false">
      <c r="A94" s="105" t="s">
        <v>81</v>
      </c>
      <c r="B94" s="101" t="s">
        <v>139</v>
      </c>
      <c r="C94" s="101"/>
      <c r="D94" s="101"/>
      <c r="E94" s="101"/>
      <c r="F94" s="101"/>
      <c r="G94" s="101"/>
      <c r="H94" s="101"/>
      <c r="I94" s="107" t="n">
        <f aca="false">ROUND(((($I$27/30)*15)/12)*0.0078,2)</f>
        <v>0.49</v>
      </c>
    </row>
    <row r="95" customFormat="false" ht="15.75" hidden="false" customHeight="true" outlineLevel="0" collapsed="false">
      <c r="A95" s="105" t="s">
        <v>83</v>
      </c>
      <c r="B95" s="103" t="s">
        <v>67</v>
      </c>
      <c r="C95" s="103"/>
      <c r="D95" s="103"/>
      <c r="E95" s="103"/>
      <c r="F95" s="103"/>
      <c r="G95" s="103"/>
      <c r="H95" s="103"/>
      <c r="I95" s="107" t="n">
        <v>0</v>
      </c>
    </row>
    <row r="96" customFormat="false" ht="15.75" hidden="false" customHeight="true" outlineLevel="0" collapsed="false">
      <c r="A96" s="85" t="s">
        <v>116</v>
      </c>
      <c r="B96" s="85"/>
      <c r="C96" s="85"/>
      <c r="D96" s="85"/>
      <c r="E96" s="85"/>
      <c r="F96" s="85"/>
      <c r="G96" s="85"/>
      <c r="H96" s="85"/>
      <c r="I96" s="108" t="n">
        <f aca="false">SUM(I90:I95)</f>
        <v>201.7</v>
      </c>
    </row>
    <row r="97" customFormat="false" ht="26.25" hidden="false" customHeight="true" outlineLevel="0" collapsed="false">
      <c r="A97" s="109" t="s">
        <v>104</v>
      </c>
      <c r="B97" s="38" t="s">
        <v>140</v>
      </c>
      <c r="C97" s="38"/>
      <c r="D97" s="38"/>
      <c r="E97" s="38"/>
      <c r="F97" s="38"/>
      <c r="G97" s="38"/>
      <c r="H97" s="38"/>
      <c r="I97" s="110" t="n">
        <f aca="false">ROUND(H63*I96,2)</f>
        <v>76.04</v>
      </c>
      <c r="J97" s="84"/>
    </row>
    <row r="98" customFormat="false" ht="15.75" hidden="false" customHeight="true" outlineLevel="0" collapsed="false">
      <c r="A98" s="85" t="s">
        <v>110</v>
      </c>
      <c r="B98" s="85"/>
      <c r="C98" s="85"/>
      <c r="D98" s="85"/>
      <c r="E98" s="85"/>
      <c r="F98" s="85"/>
      <c r="G98" s="85"/>
      <c r="H98" s="85"/>
      <c r="I98" s="80" t="n">
        <f aca="false">SUM(I96:I97)</f>
        <v>277.74</v>
      </c>
    </row>
    <row r="99" customFormat="false" ht="15.75" hidden="false" customHeight="true" outlineLevel="0" collapsed="false">
      <c r="A99" s="102" t="s">
        <v>141</v>
      </c>
      <c r="B99" s="102"/>
      <c r="C99" s="102"/>
      <c r="D99" s="102"/>
      <c r="E99" s="102"/>
      <c r="F99" s="102"/>
      <c r="G99" s="102"/>
      <c r="H99" s="102"/>
      <c r="I99" s="102"/>
    </row>
    <row r="100" customFormat="false" ht="15" hidden="false" customHeight="true" outlineLevel="0" collapsed="false">
      <c r="A100" s="65" t="n">
        <v>4</v>
      </c>
      <c r="B100" s="54" t="s">
        <v>142</v>
      </c>
      <c r="C100" s="54"/>
      <c r="D100" s="54"/>
      <c r="E100" s="54"/>
      <c r="F100" s="54"/>
      <c r="G100" s="54"/>
      <c r="H100" s="54"/>
      <c r="I100" s="65" t="s">
        <v>72</v>
      </c>
    </row>
    <row r="101" customFormat="false" ht="15" hidden="false" customHeight="true" outlineLevel="0" collapsed="false">
      <c r="A101" s="64" t="s">
        <v>95</v>
      </c>
      <c r="B101" s="38" t="s">
        <v>143</v>
      </c>
      <c r="C101" s="38"/>
      <c r="D101" s="38"/>
      <c r="E101" s="38"/>
      <c r="F101" s="38"/>
      <c r="G101" s="38"/>
      <c r="H101" s="38"/>
      <c r="I101" s="68" t="n">
        <f aca="false">I63</f>
        <v>568.57</v>
      </c>
    </row>
    <row r="102" customFormat="false" ht="15" hidden="false" customHeight="true" outlineLevel="0" collapsed="false">
      <c r="A102" s="64" t="s">
        <v>113</v>
      </c>
      <c r="B102" s="38" t="s">
        <v>144</v>
      </c>
      <c r="C102" s="38"/>
      <c r="D102" s="38"/>
      <c r="E102" s="38"/>
      <c r="F102" s="38"/>
      <c r="G102" s="38"/>
      <c r="H102" s="38"/>
      <c r="I102" s="68" t="n">
        <f aca="false">I72</f>
        <v>173.05</v>
      </c>
    </row>
    <row r="103" customFormat="false" ht="15" hidden="false" customHeight="true" outlineLevel="0" collapsed="false">
      <c r="A103" s="64" t="s">
        <v>119</v>
      </c>
      <c r="B103" s="38" t="s">
        <v>145</v>
      </c>
      <c r="C103" s="38"/>
      <c r="D103" s="38"/>
      <c r="E103" s="38"/>
      <c r="F103" s="38"/>
      <c r="G103" s="38"/>
      <c r="H103" s="38"/>
      <c r="I103" s="68" t="n">
        <f aca="false">I78</f>
        <v>1.54</v>
      </c>
    </row>
    <row r="104" customFormat="false" ht="15" hidden="false" customHeight="true" outlineLevel="0" collapsed="false">
      <c r="A104" s="64" t="s">
        <v>124</v>
      </c>
      <c r="B104" s="38" t="s">
        <v>146</v>
      </c>
      <c r="C104" s="38"/>
      <c r="D104" s="38"/>
      <c r="E104" s="38"/>
      <c r="F104" s="38"/>
      <c r="G104" s="38"/>
      <c r="H104" s="38"/>
      <c r="I104" s="68" t="n">
        <f aca="false">I87</f>
        <v>111.17</v>
      </c>
    </row>
    <row r="105" customFormat="false" ht="15" hidden="false" customHeight="true" outlineLevel="0" collapsed="false">
      <c r="A105" s="64" t="s">
        <v>133</v>
      </c>
      <c r="B105" s="38" t="s">
        <v>147</v>
      </c>
      <c r="C105" s="38"/>
      <c r="D105" s="38"/>
      <c r="E105" s="38"/>
      <c r="F105" s="38"/>
      <c r="G105" s="38"/>
      <c r="H105" s="38"/>
      <c r="I105" s="68" t="n">
        <f aca="false">I98</f>
        <v>277.74</v>
      </c>
    </row>
    <row r="106" customFormat="false" ht="15" hidden="false" customHeight="true" outlineLevel="0" collapsed="false">
      <c r="A106" s="64" t="s">
        <v>148</v>
      </c>
      <c r="B106" s="38" t="s">
        <v>67</v>
      </c>
      <c r="C106" s="38"/>
      <c r="D106" s="38"/>
      <c r="E106" s="38"/>
      <c r="F106" s="38"/>
      <c r="G106" s="38"/>
      <c r="H106" s="38"/>
      <c r="I106" s="68" t="n">
        <v>0</v>
      </c>
    </row>
    <row r="107" customFormat="false" ht="15.75" hidden="false" customHeight="true" outlineLevel="0" collapsed="false">
      <c r="A107" s="85" t="s">
        <v>110</v>
      </c>
      <c r="B107" s="85"/>
      <c r="C107" s="85"/>
      <c r="D107" s="85"/>
      <c r="E107" s="85"/>
      <c r="F107" s="85"/>
      <c r="G107" s="85"/>
      <c r="H107" s="85"/>
      <c r="I107" s="80" t="n">
        <f aca="false">SUM(I101:I106)</f>
        <v>1132.07</v>
      </c>
    </row>
    <row r="108" customFormat="false" ht="15.75" hidden="false" customHeight="true" outlineLevel="0" collapsed="false">
      <c r="A108" s="64" t="s">
        <v>149</v>
      </c>
      <c r="B108" s="64"/>
      <c r="C108" s="64"/>
      <c r="D108" s="64"/>
      <c r="E108" s="64"/>
      <c r="F108" s="64"/>
      <c r="G108" s="64"/>
      <c r="H108" s="64"/>
      <c r="I108" s="64"/>
    </row>
    <row r="109" customFormat="false" ht="15.75" hidden="false" customHeight="true" outlineLevel="0" collapsed="false">
      <c r="A109" s="65" t="n">
        <v>5</v>
      </c>
      <c r="B109" s="65" t="s">
        <v>150</v>
      </c>
      <c r="C109" s="65"/>
      <c r="D109" s="65"/>
      <c r="E109" s="65"/>
      <c r="F109" s="65"/>
      <c r="G109" s="65"/>
      <c r="H109" s="65" t="s">
        <v>63</v>
      </c>
      <c r="I109" s="111" t="s">
        <v>72</v>
      </c>
    </row>
    <row r="110" customFormat="false" ht="40.5" hidden="false" customHeight="true" outlineLevel="0" collapsed="false">
      <c r="A110" s="112" t="s">
        <v>151</v>
      </c>
      <c r="B110" s="112"/>
      <c r="C110" s="112"/>
      <c r="D110" s="112"/>
      <c r="E110" s="112"/>
      <c r="F110" s="112"/>
      <c r="G110" s="112"/>
      <c r="H110" s="113" t="s">
        <v>75</v>
      </c>
      <c r="I110" s="114" t="n">
        <f aca="false">SUM(I27+I39+I48+I107)</f>
        <v>3145.71</v>
      </c>
    </row>
    <row r="111" customFormat="false" ht="15.75" hidden="false" customHeight="true" outlineLevel="0" collapsed="false">
      <c r="A111" s="64" t="s">
        <v>37</v>
      </c>
      <c r="B111" s="115" t="s">
        <v>152</v>
      </c>
      <c r="C111" s="115"/>
      <c r="D111" s="115"/>
      <c r="E111" s="115"/>
      <c r="F111" s="115"/>
      <c r="G111" s="115"/>
      <c r="H111" s="89" t="n">
        <v>0.05</v>
      </c>
      <c r="I111" s="68" t="n">
        <f aca="false">ROUND(H111*I110,2)</f>
        <v>157.29</v>
      </c>
    </row>
    <row r="112" customFormat="false" ht="39.75" hidden="false" customHeight="true" outlineLevel="0" collapsed="false">
      <c r="A112" s="112" t="s">
        <v>153</v>
      </c>
      <c r="B112" s="112"/>
      <c r="C112" s="112"/>
      <c r="D112" s="112"/>
      <c r="E112" s="112"/>
      <c r="F112" s="112"/>
      <c r="G112" s="112"/>
      <c r="H112" s="116" t="s">
        <v>75</v>
      </c>
      <c r="I112" s="114" t="n">
        <f aca="false">SUM(I27+I39+I48+I107+I111)</f>
        <v>3303</v>
      </c>
    </row>
    <row r="113" customFormat="false" ht="15.75" hidden="false" customHeight="true" outlineLevel="0" collapsed="false">
      <c r="A113" s="64" t="s">
        <v>39</v>
      </c>
      <c r="B113" s="115" t="s">
        <v>154</v>
      </c>
      <c r="C113" s="115"/>
      <c r="D113" s="115"/>
      <c r="E113" s="115"/>
      <c r="F113" s="115"/>
      <c r="G113" s="115"/>
      <c r="H113" s="117" t="n">
        <v>0.0789</v>
      </c>
      <c r="I113" s="68" t="n">
        <f aca="false">ROUND(H113*I112,2)</f>
        <v>260.61</v>
      </c>
      <c r="J113" s="84"/>
    </row>
    <row r="114" customFormat="false" ht="15" hidden="false" customHeight="true" outlineLevel="0" collapsed="false">
      <c r="A114" s="118" t="s">
        <v>155</v>
      </c>
      <c r="B114" s="118"/>
      <c r="C114" s="118"/>
      <c r="D114" s="118"/>
      <c r="E114" s="118"/>
      <c r="F114" s="118"/>
      <c r="G114" s="118"/>
      <c r="H114" s="116"/>
      <c r="I114" s="114" t="n">
        <f aca="false">SUM(I27+I39+I48+I107+I111+I113)</f>
        <v>3563.61</v>
      </c>
    </row>
    <row r="115" customFormat="false" ht="15.75" hidden="false" customHeight="true" outlineLevel="0" collapsed="false">
      <c r="A115" s="64" t="s">
        <v>42</v>
      </c>
      <c r="B115" s="115" t="s">
        <v>156</v>
      </c>
      <c r="C115" s="115"/>
      <c r="D115" s="115"/>
      <c r="E115" s="115"/>
      <c r="F115" s="115"/>
      <c r="G115" s="115"/>
      <c r="H115" s="119" t="s">
        <v>75</v>
      </c>
      <c r="I115" s="71" t="s">
        <v>75</v>
      </c>
    </row>
    <row r="116" customFormat="false" ht="15.75" hidden="false" customHeight="true" outlineLevel="0" collapsed="false">
      <c r="A116" s="64"/>
      <c r="B116" s="115" t="s">
        <v>157</v>
      </c>
      <c r="C116" s="115"/>
      <c r="D116" s="115"/>
      <c r="E116" s="115"/>
      <c r="F116" s="115"/>
      <c r="G116" s="115"/>
      <c r="H116" s="119" t="s">
        <v>75</v>
      </c>
      <c r="I116" s="71" t="s">
        <v>75</v>
      </c>
    </row>
    <row r="117" customFormat="false" ht="15" hidden="false" customHeight="true" outlineLevel="0" collapsed="false">
      <c r="A117" s="64"/>
      <c r="B117" s="120" t="s">
        <v>158</v>
      </c>
      <c r="C117" s="120"/>
      <c r="D117" s="120"/>
      <c r="E117" s="120"/>
      <c r="F117" s="120"/>
      <c r="G117" s="120"/>
      <c r="H117" s="121" t="n">
        <v>0.03</v>
      </c>
      <c r="I117" s="68" t="n">
        <f aca="false">ROUND(($I$114/(1-$H$124))*H117,2)</f>
        <v>115.76</v>
      </c>
      <c r="J117" s="84"/>
    </row>
    <row r="118" customFormat="false" ht="15" hidden="false" customHeight="true" outlineLevel="0" collapsed="false">
      <c r="A118" s="64"/>
      <c r="B118" s="120" t="s">
        <v>159</v>
      </c>
      <c r="C118" s="120"/>
      <c r="D118" s="120"/>
      <c r="E118" s="120"/>
      <c r="F118" s="120"/>
      <c r="G118" s="120"/>
      <c r="H118" s="121" t="n">
        <v>0.0065</v>
      </c>
      <c r="I118" s="68" t="n">
        <f aca="false">ROUND(($I$114/(1-$H$124))*H118,2)</f>
        <v>25.08</v>
      </c>
      <c r="J118" s="84"/>
    </row>
    <row r="119" customFormat="false" ht="15" hidden="false" customHeight="true" outlineLevel="0" collapsed="false">
      <c r="A119" s="64"/>
      <c r="B119" s="67" t="s">
        <v>160</v>
      </c>
      <c r="C119" s="67"/>
      <c r="D119" s="67"/>
      <c r="E119" s="67"/>
      <c r="F119" s="67"/>
      <c r="G119" s="67"/>
      <c r="H119" s="122" t="s">
        <v>75</v>
      </c>
      <c r="I119" s="71" t="s">
        <v>75</v>
      </c>
    </row>
    <row r="120" customFormat="false" ht="15" hidden="false" customHeight="true" outlineLevel="0" collapsed="false">
      <c r="A120" s="64"/>
      <c r="B120" s="67" t="s">
        <v>161</v>
      </c>
      <c r="C120" s="67"/>
      <c r="D120" s="67"/>
      <c r="E120" s="67"/>
      <c r="F120" s="67"/>
      <c r="G120" s="67"/>
      <c r="H120" s="122" t="s">
        <v>75</v>
      </c>
      <c r="I120" s="71" t="s">
        <v>75</v>
      </c>
    </row>
    <row r="121" customFormat="false" ht="15" hidden="false" customHeight="true" outlineLevel="0" collapsed="false">
      <c r="A121" s="64"/>
      <c r="B121" s="120" t="s">
        <v>162</v>
      </c>
      <c r="C121" s="120"/>
      <c r="D121" s="120"/>
      <c r="E121" s="120"/>
      <c r="F121" s="120"/>
      <c r="G121" s="120"/>
      <c r="H121" s="121" t="n">
        <v>0.04</v>
      </c>
      <c r="I121" s="68" t="n">
        <f aca="false">ROUND(($I$114/(1-$H$124))*H121,2)</f>
        <v>154.35</v>
      </c>
      <c r="J121" s="84"/>
    </row>
    <row r="122" customFormat="false" ht="15.75" hidden="false" customHeight="true" outlineLevel="0" collapsed="false">
      <c r="A122" s="85" t="s">
        <v>110</v>
      </c>
      <c r="B122" s="85"/>
      <c r="C122" s="85"/>
      <c r="D122" s="85"/>
      <c r="E122" s="85"/>
      <c r="F122" s="85"/>
      <c r="G122" s="85"/>
      <c r="H122" s="85"/>
      <c r="I122" s="80" t="n">
        <f aca="false">SUM(I111+I113+I117+I118+I121)</f>
        <v>713.09</v>
      </c>
    </row>
    <row r="123" customFormat="false" ht="15.75" hidden="false" customHeight="true" outlineLevel="0" collapsed="false">
      <c r="A123" s="81"/>
      <c r="B123" s="81"/>
      <c r="C123" s="81"/>
      <c r="D123" s="81"/>
      <c r="E123" s="81"/>
      <c r="F123" s="81"/>
      <c r="G123" s="81"/>
      <c r="H123" s="81"/>
      <c r="I123" s="81"/>
    </row>
    <row r="124" customFormat="false" ht="15" hidden="false" customHeight="true" outlineLevel="0" collapsed="false">
      <c r="A124" s="38" t="s">
        <v>163</v>
      </c>
      <c r="B124" s="38"/>
      <c r="C124" s="38"/>
      <c r="D124" s="38"/>
      <c r="E124" s="38"/>
      <c r="F124" s="38"/>
      <c r="G124" s="38"/>
      <c r="H124" s="91" t="n">
        <f aca="false">SUM(H117:H121)</f>
        <v>0.0765</v>
      </c>
      <c r="I124" s="68" t="n">
        <f aca="false">SUM(I117:I121)</f>
        <v>295.19</v>
      </c>
    </row>
    <row r="125" customFormat="false" ht="15.75" hidden="false" customHeight="true" outlineLevel="0" collapsed="false">
      <c r="A125" s="123" t="s">
        <v>164</v>
      </c>
      <c r="B125" s="123"/>
      <c r="C125" s="124" t="s">
        <v>165</v>
      </c>
      <c r="D125" s="124"/>
      <c r="E125" s="124"/>
      <c r="F125" s="124"/>
      <c r="G125" s="124"/>
      <c r="H125" s="124"/>
      <c r="I125" s="124"/>
    </row>
    <row r="126" customFormat="false" ht="15.75" hidden="false" customHeight="true" outlineLevel="0" collapsed="false">
      <c r="A126" s="123"/>
      <c r="B126" s="123"/>
      <c r="C126" s="125" t="s">
        <v>166</v>
      </c>
      <c r="D126" s="125"/>
      <c r="E126" s="125"/>
      <c r="F126" s="125"/>
      <c r="G126" s="125"/>
      <c r="H126" s="125"/>
      <c r="I126" s="125"/>
    </row>
    <row r="127" customFormat="false" ht="15.75" hidden="false" customHeight="true" outlineLevel="0" collapsed="false">
      <c r="A127" s="123"/>
      <c r="B127" s="123"/>
      <c r="C127" s="126" t="s">
        <v>167</v>
      </c>
      <c r="D127" s="126"/>
      <c r="E127" s="126"/>
      <c r="F127" s="126"/>
      <c r="G127" s="126"/>
      <c r="H127" s="126"/>
      <c r="I127" s="126"/>
    </row>
    <row r="128" customFormat="false" ht="15.75" hidden="false" customHeight="true" outlineLevel="0" collapsed="false">
      <c r="A128" s="81"/>
      <c r="B128" s="81"/>
      <c r="C128" s="81"/>
      <c r="D128" s="81"/>
      <c r="E128" s="81"/>
      <c r="F128" s="81"/>
      <c r="G128" s="81"/>
      <c r="H128" s="81"/>
      <c r="I128" s="81"/>
    </row>
    <row r="129" customFormat="false" ht="28.5" hidden="false" customHeight="true" outlineLevel="0" collapsed="false">
      <c r="A129" s="38" t="s">
        <v>168</v>
      </c>
      <c r="B129" s="38"/>
      <c r="C129" s="38"/>
      <c r="D129" s="38"/>
      <c r="E129" s="38"/>
      <c r="F129" s="38"/>
      <c r="G129" s="38"/>
      <c r="H129" s="38"/>
      <c r="I129" s="38"/>
    </row>
    <row r="130" customFormat="false" ht="15.75" hidden="false" customHeight="true" outlineLevel="0" collapsed="false">
      <c r="A130" s="81"/>
      <c r="B130" s="81"/>
      <c r="C130" s="81"/>
      <c r="D130" s="81"/>
      <c r="E130" s="81"/>
      <c r="F130" s="81"/>
      <c r="G130" s="81"/>
      <c r="H130" s="81"/>
      <c r="I130" s="81"/>
    </row>
    <row r="131" customFormat="false" ht="15" hidden="false" customHeight="true" outlineLevel="0" collapsed="false">
      <c r="A131" s="127" t="s">
        <v>169</v>
      </c>
      <c r="B131" s="127"/>
      <c r="C131" s="127"/>
      <c r="D131" s="127"/>
      <c r="E131" s="127"/>
      <c r="F131" s="127"/>
      <c r="G131" s="127"/>
      <c r="H131" s="127"/>
      <c r="I131" s="127"/>
    </row>
    <row r="132" customFormat="false" ht="15" hidden="false" customHeight="true" outlineLevel="0" collapsed="false">
      <c r="A132" s="66" t="s">
        <v>170</v>
      </c>
      <c r="B132" s="66"/>
      <c r="C132" s="66"/>
      <c r="D132" s="66"/>
      <c r="E132" s="66"/>
      <c r="F132" s="66"/>
      <c r="G132" s="66"/>
      <c r="H132" s="66"/>
      <c r="I132" s="128" t="s">
        <v>72</v>
      </c>
    </row>
    <row r="133" customFormat="false" ht="15" hidden="false" customHeight="true" outlineLevel="0" collapsed="false">
      <c r="A133" s="129" t="s">
        <v>37</v>
      </c>
      <c r="B133" s="130" t="s">
        <v>171</v>
      </c>
      <c r="C133" s="130"/>
      <c r="D133" s="130"/>
      <c r="E133" s="130"/>
      <c r="F133" s="130"/>
      <c r="G133" s="130"/>
      <c r="H133" s="130"/>
      <c r="I133" s="77" t="n">
        <f aca="false">I27</f>
        <v>1508.09</v>
      </c>
    </row>
    <row r="134" customFormat="false" ht="15" hidden="false" customHeight="true" outlineLevel="0" collapsed="false">
      <c r="A134" s="129" t="s">
        <v>39</v>
      </c>
      <c r="B134" s="130" t="s">
        <v>172</v>
      </c>
      <c r="C134" s="130"/>
      <c r="D134" s="130"/>
      <c r="E134" s="130"/>
      <c r="F134" s="130"/>
      <c r="G134" s="130"/>
      <c r="H134" s="130"/>
      <c r="I134" s="77" t="n">
        <f aca="false">I39</f>
        <v>462.17</v>
      </c>
    </row>
    <row r="135" customFormat="false" ht="15" hidden="false" customHeight="true" outlineLevel="0" collapsed="false">
      <c r="A135" s="129" t="s">
        <v>42</v>
      </c>
      <c r="B135" s="130" t="s">
        <v>173</v>
      </c>
      <c r="C135" s="130"/>
      <c r="D135" s="130"/>
      <c r="E135" s="130"/>
      <c r="F135" s="130"/>
      <c r="G135" s="130"/>
      <c r="H135" s="130"/>
      <c r="I135" s="77" t="n">
        <f aca="false">I48</f>
        <v>43.38</v>
      </c>
    </row>
    <row r="136" customFormat="false" ht="15" hidden="false" customHeight="true" outlineLevel="0" collapsed="false">
      <c r="A136" s="129" t="s">
        <v>45</v>
      </c>
      <c r="B136" s="130" t="s">
        <v>142</v>
      </c>
      <c r="C136" s="130"/>
      <c r="D136" s="130"/>
      <c r="E136" s="130"/>
      <c r="F136" s="130"/>
      <c r="G136" s="130"/>
      <c r="H136" s="130"/>
      <c r="I136" s="77" t="n">
        <f aca="false">I107</f>
        <v>1132.07</v>
      </c>
    </row>
    <row r="137" customFormat="false" ht="15" hidden="false" customHeight="true" outlineLevel="0" collapsed="false">
      <c r="A137" s="131" t="s">
        <v>174</v>
      </c>
      <c r="B137" s="131"/>
      <c r="C137" s="131"/>
      <c r="D137" s="131"/>
      <c r="E137" s="131"/>
      <c r="F137" s="131"/>
      <c r="G137" s="131"/>
      <c r="H137" s="131"/>
      <c r="I137" s="86" t="n">
        <f aca="false">SUM(I133:I136)</f>
        <v>3145.71</v>
      </c>
    </row>
    <row r="138" customFormat="false" ht="15" hidden="false" customHeight="true" outlineLevel="0" collapsed="false">
      <c r="A138" s="129" t="s">
        <v>81</v>
      </c>
      <c r="B138" s="130" t="s">
        <v>175</v>
      </c>
      <c r="C138" s="130"/>
      <c r="D138" s="130"/>
      <c r="E138" s="130"/>
      <c r="F138" s="130"/>
      <c r="G138" s="130"/>
      <c r="H138" s="130"/>
      <c r="I138" s="77" t="n">
        <f aca="false">I122</f>
        <v>713.09</v>
      </c>
    </row>
    <row r="139" customFormat="false" ht="15" hidden="false" customHeight="true" outlineLevel="0" collapsed="false">
      <c r="A139" s="131" t="s">
        <v>176</v>
      </c>
      <c r="B139" s="131"/>
      <c r="C139" s="131"/>
      <c r="D139" s="131"/>
      <c r="E139" s="131"/>
      <c r="F139" s="131"/>
      <c r="G139" s="131"/>
      <c r="H139" s="131"/>
      <c r="I139" s="86" t="n">
        <f aca="false">SUM(I137:I138)</f>
        <v>3858.8</v>
      </c>
    </row>
    <row r="140" customFormat="false" ht="15" hidden="false" customHeight="true" outlineLevel="0" collapsed="false">
      <c r="A140" s="132" t="s">
        <v>177</v>
      </c>
      <c r="B140" s="132"/>
      <c r="C140" s="132"/>
      <c r="D140" s="132"/>
      <c r="E140" s="132"/>
      <c r="F140" s="132"/>
      <c r="G140" s="132"/>
      <c r="H140" s="132"/>
      <c r="I140" s="133" t="n">
        <f aca="false">I139*4</f>
        <v>15435.2</v>
      </c>
    </row>
    <row r="141" customFormat="false" ht="15.75" hidden="false" customHeight="true" outlineLevel="0" collapsed="false">
      <c r="A141" s="134"/>
      <c r="B141" s="134"/>
      <c r="C141" s="134"/>
      <c r="D141" s="134"/>
      <c r="E141" s="134"/>
      <c r="F141" s="134"/>
      <c r="G141" s="134"/>
      <c r="H141" s="134"/>
      <c r="I141" s="134"/>
    </row>
    <row r="142" customFormat="false" ht="15.75" hidden="false" customHeight="true" outlineLevel="0" collapsed="false">
      <c r="A142" s="81"/>
      <c r="B142" s="81"/>
      <c r="C142" s="81"/>
      <c r="D142" s="81"/>
      <c r="E142" s="81"/>
      <c r="F142" s="81"/>
      <c r="G142" s="81"/>
      <c r="H142" s="81"/>
      <c r="I142" s="81"/>
    </row>
    <row r="143" customFormat="false" ht="18" hidden="false" customHeight="true" outlineLevel="0" collapsed="false">
      <c r="A143" s="135" t="s">
        <v>27</v>
      </c>
      <c r="B143" s="135"/>
      <c r="C143" s="135"/>
      <c r="D143" s="135"/>
      <c r="E143" s="135"/>
      <c r="F143" s="135"/>
      <c r="G143" s="136" t="n">
        <f aca="false">+I139*4</f>
        <v>15435.2</v>
      </c>
      <c r="H143" s="136"/>
      <c r="I143" s="136"/>
    </row>
    <row r="144" customFormat="false" ht="15.75" hidden="false" customHeight="true" outlineLevel="0" collapsed="false">
      <c r="A144" s="81"/>
      <c r="B144" s="81"/>
      <c r="C144" s="81"/>
      <c r="D144" s="81"/>
      <c r="E144" s="81"/>
      <c r="F144" s="81"/>
      <c r="G144" s="81"/>
      <c r="H144" s="81"/>
      <c r="I144" s="81"/>
    </row>
    <row r="145" customFormat="false" ht="18" hidden="false" customHeight="true" outlineLevel="0" collapsed="false">
      <c r="A145" s="135" t="s">
        <v>178</v>
      </c>
      <c r="B145" s="135"/>
      <c r="C145" s="135"/>
      <c r="D145" s="135"/>
      <c r="E145" s="135"/>
      <c r="F145" s="135"/>
      <c r="G145" s="137" t="n">
        <f aca="false">H10</f>
        <v>12</v>
      </c>
      <c r="H145" s="137"/>
      <c r="I145" s="137"/>
    </row>
    <row r="146" customFormat="false" ht="15.75" hidden="false" customHeight="true" outlineLevel="0" collapsed="false">
      <c r="A146" s="81"/>
      <c r="B146" s="81"/>
      <c r="C146" s="81"/>
      <c r="D146" s="81"/>
      <c r="E146" s="81"/>
      <c r="F146" s="81"/>
      <c r="G146" s="81"/>
      <c r="H146" s="81"/>
      <c r="I146" s="81"/>
    </row>
    <row r="147" customFormat="false" ht="18" hidden="false" customHeight="true" outlineLevel="0" collapsed="false">
      <c r="A147" s="135" t="s">
        <v>179</v>
      </c>
      <c r="B147" s="135"/>
      <c r="C147" s="135"/>
      <c r="D147" s="135"/>
      <c r="E147" s="135"/>
      <c r="F147" s="135"/>
      <c r="G147" s="138" t="n">
        <f aca="false">G143*G145</f>
        <v>185222.4</v>
      </c>
      <c r="H147" s="138"/>
      <c r="I147" s="138"/>
    </row>
    <row r="148" customFormat="false" ht="15.75" hidden="false" customHeight="true" outlineLevel="0" collapsed="false">
      <c r="A148" s="81"/>
      <c r="B148" s="81"/>
      <c r="C148" s="81"/>
      <c r="D148" s="81"/>
      <c r="E148" s="81"/>
      <c r="F148" s="81"/>
      <c r="G148" s="81"/>
      <c r="H148" s="81"/>
      <c r="I148" s="81"/>
    </row>
    <row r="149" customFormat="false" ht="15.75" hidden="false" customHeight="true" outlineLevel="0" collapsed="false">
      <c r="A149" s="139" t="s">
        <v>180</v>
      </c>
      <c r="B149" s="139"/>
      <c r="C149" s="139"/>
      <c r="D149" s="139"/>
      <c r="E149" s="139"/>
      <c r="F149" s="139"/>
      <c r="G149" s="139"/>
      <c r="H149" s="139"/>
      <c r="I149" s="139"/>
    </row>
    <row r="150" customFormat="false" ht="15" hidden="false" customHeight="true" outlineLevel="0" collapsed="false">
      <c r="A150" s="44" t="s">
        <v>181</v>
      </c>
      <c r="B150" s="44"/>
      <c r="C150" s="44"/>
      <c r="D150" s="44"/>
      <c r="E150" s="44"/>
      <c r="F150" s="44"/>
      <c r="G150" s="44"/>
      <c r="H150" s="128" t="s">
        <v>182</v>
      </c>
      <c r="I150" s="128"/>
    </row>
    <row r="151" customFormat="false" ht="15.75" hidden="false" customHeight="true" outlineLevel="0" collapsed="false">
      <c r="A151" s="44"/>
      <c r="B151" s="44"/>
      <c r="C151" s="44"/>
      <c r="D151" s="44"/>
      <c r="E151" s="44"/>
      <c r="F151" s="44"/>
      <c r="G151" s="44"/>
      <c r="H151" s="128"/>
      <c r="I151" s="128"/>
    </row>
    <row r="152" customFormat="false" ht="15.75" hidden="false" customHeight="true" outlineLevel="0" collapsed="false">
      <c r="A152" s="109" t="s">
        <v>183</v>
      </c>
      <c r="B152" s="109"/>
      <c r="C152" s="109"/>
      <c r="D152" s="109"/>
      <c r="E152" s="109"/>
      <c r="F152" s="109"/>
      <c r="G152" s="109"/>
      <c r="H152" s="109" t="n">
        <v>4</v>
      </c>
      <c r="I152" s="109"/>
    </row>
    <row r="153" customFormat="false" ht="15.75" hidden="false" customHeight="true" outlineLevel="0" collapsed="false">
      <c r="A153" s="140"/>
      <c r="B153" s="140"/>
      <c r="C153" s="140"/>
      <c r="D153" s="140"/>
      <c r="E153" s="140"/>
      <c r="F153" s="140"/>
      <c r="G153" s="140"/>
      <c r="H153" s="109"/>
      <c r="I153" s="109"/>
    </row>
    <row r="154" customFormat="false" ht="15.75" hidden="false" customHeight="true" outlineLevel="0" collapsed="false">
      <c r="A154" s="141"/>
      <c r="B154" s="141"/>
      <c r="C154" s="141"/>
      <c r="D154" s="141"/>
      <c r="E154" s="141"/>
      <c r="F154" s="141"/>
      <c r="G154" s="141"/>
      <c r="H154" s="141"/>
      <c r="I154" s="141"/>
    </row>
    <row r="155" customFormat="false" ht="15.75" hidden="false" customHeight="true" outlineLevel="0" collapsed="false">
      <c r="A155" s="142"/>
      <c r="B155" s="142"/>
      <c r="C155" s="142"/>
      <c r="D155" s="142"/>
      <c r="E155" s="142"/>
      <c r="F155" s="142"/>
      <c r="G155" s="142"/>
      <c r="H155" s="142"/>
      <c r="I155" s="142"/>
    </row>
    <row r="156" customFormat="false" ht="15.75" hidden="false" customHeight="true" outlineLevel="0" collapsed="false">
      <c r="A156" s="142"/>
      <c r="B156" s="142"/>
      <c r="C156" s="142"/>
      <c r="D156" s="142"/>
      <c r="E156" s="142"/>
      <c r="F156" s="142"/>
      <c r="G156" s="142"/>
      <c r="H156" s="142"/>
      <c r="I156" s="142"/>
    </row>
    <row r="157" customFormat="false" ht="15.75" hidden="false" customHeight="true" outlineLevel="0" collapsed="false">
      <c r="A157" s="143" t="s">
        <v>184</v>
      </c>
      <c r="B157" s="143"/>
      <c r="C157" s="143"/>
      <c r="D157" s="143"/>
      <c r="E157" s="143"/>
      <c r="F157" s="143"/>
      <c r="G157" s="143"/>
      <c r="H157" s="143"/>
      <c r="I157" s="143"/>
    </row>
    <row r="158" customFormat="false" ht="15" hidden="false" customHeight="true" outlineLevel="0" collapsed="false">
      <c r="A158" s="128" t="s">
        <v>185</v>
      </c>
      <c r="B158" s="128"/>
      <c r="C158" s="128"/>
      <c r="D158" s="128"/>
      <c r="E158" s="128"/>
      <c r="F158" s="128"/>
      <c r="G158" s="128"/>
      <c r="H158" s="128" t="s">
        <v>186</v>
      </c>
      <c r="I158" s="128"/>
    </row>
    <row r="159" customFormat="false" ht="15.75" hidden="false" customHeight="true" outlineLevel="0" collapsed="false">
      <c r="A159" s="144"/>
      <c r="B159" s="144"/>
      <c r="C159" s="144"/>
      <c r="D159" s="144"/>
      <c r="E159" s="144"/>
      <c r="F159" s="144"/>
      <c r="G159" s="144"/>
      <c r="H159" s="42"/>
      <c r="I159" s="42"/>
    </row>
    <row r="160" customFormat="false" ht="15.75" hidden="false" customHeight="true" outlineLevel="0" collapsed="false">
      <c r="A160" s="145"/>
      <c r="B160" s="145"/>
      <c r="C160" s="145"/>
      <c r="D160" s="145"/>
      <c r="E160" s="145"/>
      <c r="F160" s="145"/>
      <c r="G160" s="145"/>
      <c r="H160" s="42"/>
      <c r="I160" s="42"/>
    </row>
    <row r="161" customFormat="false" ht="15.75" hidden="false" customHeight="true" outlineLevel="0" collapsed="false">
      <c r="A161" s="141"/>
      <c r="B161" s="141"/>
      <c r="C161" s="141"/>
      <c r="D161" s="141"/>
      <c r="E161" s="141"/>
      <c r="F161" s="141"/>
      <c r="G161" s="141"/>
      <c r="H161" s="42"/>
      <c r="I161" s="42"/>
    </row>
  </sheetData>
  <mergeCells count="181"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A12:I12"/>
    <mergeCell ref="A13:I13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A19:I19"/>
    <mergeCell ref="A20:I20"/>
    <mergeCell ref="A21:I21"/>
    <mergeCell ref="A22:I22"/>
    <mergeCell ref="B23:D23"/>
    <mergeCell ref="B24:D24"/>
    <mergeCell ref="B25:G25"/>
    <mergeCell ref="B26:H26"/>
    <mergeCell ref="A27:H27"/>
    <mergeCell ref="A28:I28"/>
    <mergeCell ref="B29:G29"/>
    <mergeCell ref="B30:H30"/>
    <mergeCell ref="B31:G31"/>
    <mergeCell ref="B32:G32"/>
    <mergeCell ref="B33:H33"/>
    <mergeCell ref="B34:G34"/>
    <mergeCell ref="B35:G35"/>
    <mergeCell ref="B36:G36"/>
    <mergeCell ref="B37:G37"/>
    <mergeCell ref="B38:G38"/>
    <mergeCell ref="B39:H39"/>
    <mergeCell ref="A40:I40"/>
    <mergeCell ref="A41:I41"/>
    <mergeCell ref="A42:I42"/>
    <mergeCell ref="A43:I43"/>
    <mergeCell ref="B44:G44"/>
    <mergeCell ref="B45:G45"/>
    <mergeCell ref="B46:G46"/>
    <mergeCell ref="B47:G47"/>
    <mergeCell ref="A48:H48"/>
    <mergeCell ref="A49:I49"/>
    <mergeCell ref="A50:I50"/>
    <mergeCell ref="A51:I51"/>
    <mergeCell ref="A52:I52"/>
    <mergeCell ref="A53:I53"/>
    <mergeCell ref="B54:G54"/>
    <mergeCell ref="B55:G55"/>
    <mergeCell ref="B56:G56"/>
    <mergeCell ref="B57:G57"/>
    <mergeCell ref="B58:G58"/>
    <mergeCell ref="B59:G59"/>
    <mergeCell ref="B60:G60"/>
    <mergeCell ref="B61:C61"/>
    <mergeCell ref="B62:G62"/>
    <mergeCell ref="A63:G63"/>
    <mergeCell ref="A64:I64"/>
    <mergeCell ref="A65:I65"/>
    <mergeCell ref="A66:I66"/>
    <mergeCell ref="A67:I67"/>
    <mergeCell ref="B68:H68"/>
    <mergeCell ref="B69:H69"/>
    <mergeCell ref="A70:H70"/>
    <mergeCell ref="B71:H71"/>
    <mergeCell ref="A72:H72"/>
    <mergeCell ref="A73:I73"/>
    <mergeCell ref="A74:I74"/>
    <mergeCell ref="B75:H75"/>
    <mergeCell ref="B76:H76"/>
    <mergeCell ref="B77:H77"/>
    <mergeCell ref="A78:H78"/>
    <mergeCell ref="A79:I79"/>
    <mergeCell ref="B80:H80"/>
    <mergeCell ref="B81:H81"/>
    <mergeCell ref="B82:H82"/>
    <mergeCell ref="B83:H83"/>
    <mergeCell ref="B84:H84"/>
    <mergeCell ref="B85:H85"/>
    <mergeCell ref="B86:H86"/>
    <mergeCell ref="A87:H87"/>
    <mergeCell ref="A88:I88"/>
    <mergeCell ref="B89:H89"/>
    <mergeCell ref="B90:H90"/>
    <mergeCell ref="B91:H91"/>
    <mergeCell ref="B92:H92"/>
    <mergeCell ref="B93:H93"/>
    <mergeCell ref="B94:H94"/>
    <mergeCell ref="B95:H95"/>
    <mergeCell ref="A96:H96"/>
    <mergeCell ref="B97:H97"/>
    <mergeCell ref="A98:H98"/>
    <mergeCell ref="A99:I99"/>
    <mergeCell ref="B100:H100"/>
    <mergeCell ref="B101:H101"/>
    <mergeCell ref="B102:H102"/>
    <mergeCell ref="B103:H103"/>
    <mergeCell ref="B104:H104"/>
    <mergeCell ref="B105:H105"/>
    <mergeCell ref="B106:H106"/>
    <mergeCell ref="A107:H107"/>
    <mergeCell ref="A108:I108"/>
    <mergeCell ref="B109:G109"/>
    <mergeCell ref="A110:G110"/>
    <mergeCell ref="B111:G111"/>
    <mergeCell ref="A112:G112"/>
    <mergeCell ref="B113:G113"/>
    <mergeCell ref="A114:G114"/>
    <mergeCell ref="B115:G115"/>
    <mergeCell ref="B116:G116"/>
    <mergeCell ref="B117:G117"/>
    <mergeCell ref="B118:G118"/>
    <mergeCell ref="B119:G119"/>
    <mergeCell ref="B120:G120"/>
    <mergeCell ref="B121:G121"/>
    <mergeCell ref="A122:H122"/>
    <mergeCell ref="A123:I123"/>
    <mergeCell ref="A124:G124"/>
    <mergeCell ref="A125:B127"/>
    <mergeCell ref="C125:I125"/>
    <mergeCell ref="C126:I126"/>
    <mergeCell ref="C127:I127"/>
    <mergeCell ref="A128:I128"/>
    <mergeCell ref="A129:I129"/>
    <mergeCell ref="A130:I130"/>
    <mergeCell ref="A131:I131"/>
    <mergeCell ref="A132:H132"/>
    <mergeCell ref="B133:H133"/>
    <mergeCell ref="B134:H134"/>
    <mergeCell ref="B135:H135"/>
    <mergeCell ref="B136:H136"/>
    <mergeCell ref="A137:H137"/>
    <mergeCell ref="B138:H138"/>
    <mergeCell ref="A139:H139"/>
    <mergeCell ref="A140:H140"/>
    <mergeCell ref="A141:I141"/>
    <mergeCell ref="A142:I142"/>
    <mergeCell ref="A143:F143"/>
    <mergeCell ref="G143:I143"/>
    <mergeCell ref="A144:I144"/>
    <mergeCell ref="A145:F145"/>
    <mergeCell ref="G145:I145"/>
    <mergeCell ref="A146:I146"/>
    <mergeCell ref="A147:F147"/>
    <mergeCell ref="G147:I147"/>
    <mergeCell ref="A148:I148"/>
    <mergeCell ref="A149:I149"/>
    <mergeCell ref="A150:G151"/>
    <mergeCell ref="H150:I151"/>
    <mergeCell ref="A152:G152"/>
    <mergeCell ref="H152:I152"/>
    <mergeCell ref="A153:G153"/>
    <mergeCell ref="H153:I153"/>
    <mergeCell ref="A154:I154"/>
    <mergeCell ref="A155:I156"/>
    <mergeCell ref="A157:I157"/>
    <mergeCell ref="A158:G158"/>
    <mergeCell ref="H158:I158"/>
    <mergeCell ref="A159:G159"/>
    <mergeCell ref="H159:I159"/>
    <mergeCell ref="A160:G160"/>
    <mergeCell ref="H160:I160"/>
    <mergeCell ref="A161:G161"/>
    <mergeCell ref="H161:I16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24.57"/>
    <col collapsed="false" customWidth="true" hidden="false" outlineLevel="0" max="3" min="3" style="0" width="40"/>
    <col collapsed="false" customWidth="true" hidden="false" outlineLevel="0" max="4" min="4" style="0" width="14.57"/>
    <col collapsed="false" customWidth="true" hidden="false" outlineLevel="0" max="5" min="5" style="0" width="17"/>
    <col collapsed="false" customWidth="true" hidden="false" outlineLevel="0" max="6" min="6" style="0" width="15.57"/>
    <col collapsed="false" customWidth="true" hidden="false" outlineLevel="0" max="1025" min="7" style="0" width="14.43"/>
  </cols>
  <sheetData>
    <row r="1" customFormat="false" ht="15" hidden="false" customHeight="false" outlineLevel="0" collapsed="false">
      <c r="A1" s="146"/>
    </row>
    <row r="2" customFormat="false" ht="15" hidden="false" customHeight="false" outlineLevel="0" collapsed="false">
      <c r="A2" s="147" t="s">
        <v>187</v>
      </c>
      <c r="B2" s="147"/>
      <c r="C2" s="147"/>
      <c r="D2" s="147"/>
      <c r="E2" s="147"/>
      <c r="F2" s="147"/>
    </row>
    <row r="3" customFormat="false" ht="33" hidden="false" customHeight="true" outlineLevel="0" collapsed="false">
      <c r="A3" s="148" t="s">
        <v>188</v>
      </c>
      <c r="B3" s="148"/>
      <c r="C3" s="148"/>
      <c r="D3" s="148"/>
      <c r="E3" s="148"/>
      <c r="F3" s="148"/>
    </row>
    <row r="4" customFormat="false" ht="15" hidden="false" customHeight="false" outlineLevel="0" collapsed="false">
      <c r="A4" s="146"/>
    </row>
    <row r="5" customFormat="false" ht="15" hidden="false" customHeight="false" outlineLevel="0" collapsed="false">
      <c r="A5" s="149" t="s">
        <v>189</v>
      </c>
      <c r="B5" s="149"/>
      <c r="C5" s="149"/>
      <c r="D5" s="149"/>
      <c r="E5" s="149"/>
      <c r="F5" s="149"/>
    </row>
    <row r="6" customFormat="false" ht="15" hidden="false" customHeight="false" outlineLevel="0" collapsed="false">
      <c r="A6" s="149" t="s">
        <v>190</v>
      </c>
      <c r="B6" s="149"/>
      <c r="C6" s="149"/>
      <c r="D6" s="149"/>
      <c r="E6" s="149"/>
      <c r="F6" s="149"/>
    </row>
    <row r="7" customFormat="false" ht="15" hidden="false" customHeight="false" outlineLevel="0" collapsed="false">
      <c r="A7" s="149" t="s">
        <v>191</v>
      </c>
      <c r="B7" s="149"/>
      <c r="C7" s="149"/>
      <c r="D7" s="149"/>
      <c r="E7" s="149"/>
      <c r="F7" s="149"/>
    </row>
    <row r="8" customFormat="false" ht="15" hidden="false" customHeight="false" outlineLevel="0" collapsed="false">
      <c r="A8" s="149" t="s">
        <v>192</v>
      </c>
      <c r="B8" s="149"/>
      <c r="C8" s="149"/>
      <c r="D8" s="149"/>
      <c r="E8" s="149"/>
      <c r="F8" s="149"/>
    </row>
    <row r="9" customFormat="false" ht="15" hidden="false" customHeight="false" outlineLevel="0" collapsed="false">
      <c r="A9" s="150"/>
      <c r="B9" s="150"/>
      <c r="C9" s="150"/>
      <c r="D9" s="150"/>
      <c r="E9" s="150"/>
      <c r="F9" s="150"/>
    </row>
    <row r="10" customFormat="false" ht="15" hidden="false" customHeight="false" outlineLevel="0" collapsed="false">
      <c r="A10" s="151" t="s">
        <v>193</v>
      </c>
      <c r="B10" s="151"/>
      <c r="C10" s="151"/>
      <c r="D10" s="151"/>
      <c r="E10" s="151"/>
      <c r="F10" s="151"/>
    </row>
    <row r="11" customFormat="false" ht="15" hidden="false" customHeight="false" outlineLevel="0" collapsed="false">
      <c r="A11" s="152"/>
      <c r="B11" s="152"/>
      <c r="C11" s="152"/>
      <c r="D11" s="152"/>
      <c r="E11" s="152"/>
      <c r="F11" s="152"/>
    </row>
    <row r="12" customFormat="false" ht="15" hidden="false" customHeight="false" outlineLevel="0" collapsed="false">
      <c r="A12" s="151" t="s">
        <v>194</v>
      </c>
      <c r="B12" s="151"/>
      <c r="C12" s="151"/>
      <c r="D12" s="151"/>
      <c r="E12" s="151"/>
      <c r="F12" s="151"/>
    </row>
    <row r="13" customFormat="false" ht="31.5" hidden="false" customHeight="true" outlineLevel="0" collapsed="false">
      <c r="A13" s="153" t="s">
        <v>195</v>
      </c>
      <c r="B13" s="154" t="s">
        <v>196</v>
      </c>
      <c r="C13" s="154" t="s">
        <v>197</v>
      </c>
      <c r="D13" s="154" t="s">
        <v>198</v>
      </c>
      <c r="E13" s="154" t="s">
        <v>199</v>
      </c>
      <c r="F13" s="154" t="s">
        <v>200</v>
      </c>
    </row>
    <row r="14" customFormat="false" ht="39" hidden="false" customHeight="true" outlineLevel="0" collapsed="false">
      <c r="A14" s="153" t="n">
        <v>8</v>
      </c>
      <c r="B14" s="155" t="s">
        <v>201</v>
      </c>
      <c r="C14" s="156" t="n">
        <v>50</v>
      </c>
      <c r="D14" s="157" t="s">
        <v>202</v>
      </c>
      <c r="E14" s="158" t="n">
        <f aca="false">C14*A14</f>
        <v>400</v>
      </c>
      <c r="F14" s="158" t="n">
        <f aca="false">E14/12</f>
        <v>33.3333333333333</v>
      </c>
    </row>
    <row r="15" customFormat="false" ht="40.5" hidden="false" customHeight="true" outlineLevel="0" collapsed="false">
      <c r="A15" s="153" t="n">
        <v>12</v>
      </c>
      <c r="B15" s="155" t="s">
        <v>203</v>
      </c>
      <c r="C15" s="156" t="n">
        <v>25</v>
      </c>
      <c r="D15" s="157" t="s">
        <v>202</v>
      </c>
      <c r="E15" s="158" t="n">
        <f aca="false">C15*A15</f>
        <v>300</v>
      </c>
      <c r="F15" s="158" t="n">
        <f aca="false">E15/12</f>
        <v>25</v>
      </c>
    </row>
    <row r="16" customFormat="false" ht="58.5" hidden="false" customHeight="true" outlineLevel="0" collapsed="false">
      <c r="A16" s="153" t="n">
        <v>12</v>
      </c>
      <c r="B16" s="155" t="s">
        <v>204</v>
      </c>
      <c r="C16" s="156" t="n">
        <v>30</v>
      </c>
      <c r="D16" s="157" t="s">
        <v>202</v>
      </c>
      <c r="E16" s="158" t="n">
        <f aca="false">C16*A16</f>
        <v>360</v>
      </c>
      <c r="F16" s="158" t="n">
        <f aca="false">E16/12</f>
        <v>30</v>
      </c>
    </row>
    <row r="17" customFormat="false" ht="39.75" hidden="false" customHeight="true" outlineLevel="0" collapsed="false">
      <c r="A17" s="153" t="n">
        <v>8</v>
      </c>
      <c r="B17" s="155" t="s">
        <v>205</v>
      </c>
      <c r="C17" s="156" t="n">
        <v>60</v>
      </c>
      <c r="D17" s="157" t="s">
        <v>202</v>
      </c>
      <c r="E17" s="158" t="n">
        <f aca="false">C17*A17</f>
        <v>480</v>
      </c>
      <c r="F17" s="158" t="n">
        <f aca="false">E17/12</f>
        <v>40</v>
      </c>
    </row>
    <row r="18" customFormat="false" ht="25.5" hidden="false" customHeight="true" outlineLevel="0" collapsed="false">
      <c r="A18" s="159" t="n">
        <v>8</v>
      </c>
      <c r="B18" s="160" t="s">
        <v>206</v>
      </c>
      <c r="C18" s="161" t="n">
        <v>35</v>
      </c>
      <c r="D18" s="157" t="s">
        <v>202</v>
      </c>
      <c r="E18" s="158" t="n">
        <f aca="false">C18*A18</f>
        <v>280</v>
      </c>
      <c r="F18" s="158" t="n">
        <f aca="false">E18/12</f>
        <v>23.3333333333333</v>
      </c>
    </row>
    <row r="19" customFormat="false" ht="51.75" hidden="false" customHeight="true" outlineLevel="0" collapsed="false">
      <c r="A19" s="162" t="n">
        <v>4</v>
      </c>
      <c r="B19" s="163" t="s">
        <v>207</v>
      </c>
      <c r="C19" s="164" t="n">
        <v>10</v>
      </c>
      <c r="D19" s="165" t="s">
        <v>202</v>
      </c>
      <c r="E19" s="166" t="n">
        <f aca="false">C19*A19</f>
        <v>40</v>
      </c>
      <c r="F19" s="158" t="n">
        <f aca="false">E19/12</f>
        <v>3.33333333333333</v>
      </c>
    </row>
    <row r="20" customFormat="false" ht="29.25" hidden="false" customHeight="true" outlineLevel="0" collapsed="false">
      <c r="A20" s="167" t="s">
        <v>208</v>
      </c>
      <c r="B20" s="167"/>
      <c r="C20" s="167"/>
      <c r="D20" s="159" t="s">
        <v>209</v>
      </c>
      <c r="E20" s="159"/>
      <c r="F20" s="156" t="n">
        <f aca="false">SUM(F14:F19)</f>
        <v>155</v>
      </c>
    </row>
    <row r="21" customFormat="false" ht="26.25" hidden="false" customHeight="true" outlineLevel="0" collapsed="false">
      <c r="A21" s="167"/>
      <c r="B21" s="167"/>
      <c r="C21" s="167"/>
      <c r="D21" s="168" t="s">
        <v>210</v>
      </c>
      <c r="E21" s="168"/>
      <c r="F21" s="169" t="n">
        <f aca="false">ROUND(F20/4,2)</f>
        <v>38.75</v>
      </c>
    </row>
    <row r="22" customFormat="false" ht="30" hidden="false" customHeight="true" outlineLevel="0" collapsed="false"/>
    <row r="23" customFormat="false" ht="29.25" hidden="false" customHeight="true" outlineLevel="0" collapsed="false">
      <c r="A23" s="170" t="s">
        <v>211</v>
      </c>
      <c r="B23" s="170"/>
      <c r="C23" s="170"/>
      <c r="D23" s="170"/>
      <c r="E23" s="170"/>
      <c r="F23" s="170"/>
    </row>
    <row r="24" customFormat="false" ht="42" hidden="false" customHeight="true" outlineLevel="0" collapsed="false">
      <c r="A24" s="153" t="s">
        <v>195</v>
      </c>
      <c r="B24" s="153" t="s">
        <v>196</v>
      </c>
      <c r="C24" s="153"/>
      <c r="D24" s="154" t="s">
        <v>212</v>
      </c>
      <c r="E24" s="154" t="s">
        <v>198</v>
      </c>
      <c r="F24" s="154" t="s">
        <v>200</v>
      </c>
    </row>
    <row r="25" customFormat="false" ht="29.25" hidden="false" customHeight="true" outlineLevel="0" collapsed="false">
      <c r="A25" s="171" t="n">
        <v>1</v>
      </c>
      <c r="B25" s="172" t="s">
        <v>213</v>
      </c>
      <c r="C25" s="172"/>
      <c r="D25" s="173" t="n">
        <v>200</v>
      </c>
      <c r="E25" s="174" t="n">
        <v>60</v>
      </c>
      <c r="F25" s="175" t="n">
        <f aca="false">(D25*A25)/E25</f>
        <v>3.33333333333333</v>
      </c>
    </row>
    <row r="26" customFormat="false" ht="29.25" hidden="false" customHeight="true" outlineLevel="0" collapsed="false">
      <c r="A26" s="171" t="n">
        <v>1</v>
      </c>
      <c r="B26" s="172" t="s">
        <v>214</v>
      </c>
      <c r="C26" s="172"/>
      <c r="D26" s="173" t="n">
        <v>480</v>
      </c>
      <c r="E26" s="174" t="n">
        <v>60</v>
      </c>
      <c r="F26" s="175" t="n">
        <f aca="false">(D26*A26)/E26</f>
        <v>8</v>
      </c>
    </row>
    <row r="27" customFormat="false" ht="29.25" hidden="false" customHeight="true" outlineLevel="0" collapsed="false">
      <c r="A27" s="171" t="n">
        <v>1</v>
      </c>
      <c r="B27" s="176" t="s">
        <v>215</v>
      </c>
      <c r="C27" s="177"/>
      <c r="D27" s="173" t="n">
        <v>100</v>
      </c>
      <c r="E27" s="174" t="n">
        <v>120</v>
      </c>
      <c r="F27" s="175" t="n">
        <f aca="false">(D27*A27)/E27</f>
        <v>0.833333333333333</v>
      </c>
    </row>
    <row r="28" customFormat="false" ht="28.5" hidden="false" customHeight="true" outlineLevel="0" collapsed="false">
      <c r="A28" s="178" t="n">
        <v>1</v>
      </c>
      <c r="B28" s="179" t="s">
        <v>216</v>
      </c>
      <c r="C28" s="179"/>
      <c r="D28" s="180" t="n">
        <v>380</v>
      </c>
      <c r="E28" s="181" t="n">
        <v>60</v>
      </c>
      <c r="F28" s="182" t="n">
        <f aca="false">(D28*A28)/E28</f>
        <v>6.33333333333333</v>
      </c>
    </row>
    <row r="29" customFormat="false" ht="15.75" hidden="false" customHeight="true" outlineLevel="0" collapsed="false">
      <c r="A29" s="159" t="s">
        <v>209</v>
      </c>
      <c r="B29" s="159"/>
      <c r="C29" s="159"/>
      <c r="D29" s="159"/>
      <c r="E29" s="159"/>
      <c r="F29" s="169" t="n">
        <f aca="false">SUM(F25:F28)</f>
        <v>18.5</v>
      </c>
    </row>
    <row r="30" customFormat="false" ht="15.75" hidden="false" customHeight="true" outlineLevel="0" collapsed="false">
      <c r="A30" s="168" t="s">
        <v>210</v>
      </c>
      <c r="B30" s="168"/>
      <c r="C30" s="168"/>
      <c r="D30" s="168"/>
      <c r="E30" s="168"/>
      <c r="F30" s="183" t="n">
        <f aca="false">ROUND(F29/4,2)</f>
        <v>4.63</v>
      </c>
    </row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</sheetData>
  <mergeCells count="20">
    <mergeCell ref="A2:F2"/>
    <mergeCell ref="A3:F3"/>
    <mergeCell ref="A5:F5"/>
    <mergeCell ref="A6:F6"/>
    <mergeCell ref="A7:F7"/>
    <mergeCell ref="A8:F8"/>
    <mergeCell ref="A9:F9"/>
    <mergeCell ref="A10:F10"/>
    <mergeCell ref="A11:F11"/>
    <mergeCell ref="A12:F12"/>
    <mergeCell ref="A20:C21"/>
    <mergeCell ref="D20:E20"/>
    <mergeCell ref="D21:E21"/>
    <mergeCell ref="A23:F23"/>
    <mergeCell ref="B24:C24"/>
    <mergeCell ref="B25:C25"/>
    <mergeCell ref="B26:C26"/>
    <mergeCell ref="B28:C28"/>
    <mergeCell ref="A29:E29"/>
    <mergeCell ref="A30:E30"/>
  </mergeCells>
  <printOptions headings="false" gridLines="false" gridLinesSet="true" horizontalCentered="false" verticalCentered="false"/>
  <pageMargins left="0.315277777777778" right="0.315277777777778" top="0.7875" bottom="0.78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  <Company>Tribunal de Contas do Estado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2016-08-22T17:41:37Z</dcterms:created>
  <dc:creator>Juliana Luizelli Alencastro</dc:creator>
  <dc:description/>
  <dc:language>pt-BR</dc:language>
  <cp:lastModifiedBy/>
  <dcterms:modified xsi:type="dcterms:W3CDTF">2021-07-12T17:35:11Z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Tribunal de Contas do Estado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