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ente\Downloads\"/>
    </mc:Choice>
  </mc:AlternateContent>
  <bookViews>
    <workbookView xWindow="0" yWindow="0" windowWidth="20490" windowHeight="7755"/>
  </bookViews>
  <sheets>
    <sheet name="RESUMO" sheetId="1" r:id="rId1"/>
    <sheet name="VIGIA 12 x 36 DIURNO" sheetId="2" r:id="rId2"/>
    <sheet name="VIGIA 12 X 36 NOTURNO" sheetId="3" r:id="rId3"/>
    <sheet name="VIGIA 8h" sheetId="4" r:id="rId4"/>
    <sheet name="ANEXO V" sheetId="5" r:id="rId5"/>
  </sheets>
  <calcPr calcId="152511"/>
</workbook>
</file>

<file path=xl/calcChain.xml><?xml version="1.0" encoding="utf-8"?>
<calcChain xmlns="http://schemas.openxmlformats.org/spreadsheetml/2006/main">
  <c r="E18" i="5" l="1"/>
  <c r="F18" i="5" s="1"/>
  <c r="E17" i="5"/>
  <c r="F17" i="5" s="1"/>
  <c r="E16" i="5"/>
  <c r="F16" i="5" s="1"/>
  <c r="E15" i="5"/>
  <c r="F15" i="5" s="1"/>
  <c r="E14" i="5"/>
  <c r="F14" i="5" s="1"/>
  <c r="E13" i="5"/>
  <c r="F13" i="5" s="1"/>
  <c r="G142" i="4"/>
  <c r="H121" i="4"/>
  <c r="H58" i="4"/>
  <c r="H60" i="4" s="1"/>
  <c r="I44" i="4"/>
  <c r="I36" i="4"/>
  <c r="I35" i="4"/>
  <c r="I34" i="4"/>
  <c r="I32" i="4"/>
  <c r="I29" i="4"/>
  <c r="I37" i="4" s="1"/>
  <c r="I131" i="4" s="1"/>
  <c r="G10" i="1" s="1"/>
  <c r="I23" i="4"/>
  <c r="G142" i="3"/>
  <c r="H121" i="3"/>
  <c r="H60" i="3"/>
  <c r="H58" i="3"/>
  <c r="I44" i="3"/>
  <c r="I36" i="3"/>
  <c r="I35" i="3"/>
  <c r="I34" i="3"/>
  <c r="I32" i="3"/>
  <c r="I29" i="3"/>
  <c r="I37" i="3" s="1"/>
  <c r="I131" i="3" s="1"/>
  <c r="G9" i="1" s="1"/>
  <c r="I25" i="3"/>
  <c r="I26" i="3" s="1"/>
  <c r="I24" i="3"/>
  <c r="G142" i="2"/>
  <c r="H121" i="2"/>
  <c r="H58" i="2"/>
  <c r="H60" i="2" s="1"/>
  <c r="I44" i="2"/>
  <c r="I36" i="2"/>
  <c r="I35" i="2"/>
  <c r="I34" i="2"/>
  <c r="I32" i="2"/>
  <c r="I29" i="2"/>
  <c r="I37" i="2" s="1"/>
  <c r="I131" i="2" s="1"/>
  <c r="G7" i="1" s="1"/>
  <c r="I24" i="2"/>
  <c r="I26" i="2" s="1"/>
  <c r="I89" i="3" l="1"/>
  <c r="I83" i="3"/>
  <c r="I73" i="3"/>
  <c r="I66" i="3"/>
  <c r="I67" i="3" s="1"/>
  <c r="I58" i="3"/>
  <c r="I55" i="3"/>
  <c r="I52" i="3"/>
  <c r="I130" i="3"/>
  <c r="I88" i="3"/>
  <c r="I78" i="3"/>
  <c r="I54" i="3"/>
  <c r="I90" i="3"/>
  <c r="I80" i="3"/>
  <c r="I59" i="3"/>
  <c r="I56" i="3"/>
  <c r="I91" i="3"/>
  <c r="I87" i="3"/>
  <c r="I93" i="3" s="1"/>
  <c r="I81" i="3"/>
  <c r="I57" i="3"/>
  <c r="I53" i="3"/>
  <c r="I91" i="2"/>
  <c r="I87" i="2"/>
  <c r="I81" i="2"/>
  <c r="I82" i="2" s="1"/>
  <c r="I57" i="2"/>
  <c r="I53" i="2"/>
  <c r="I54" i="2"/>
  <c r="I90" i="2"/>
  <c r="I80" i="2"/>
  <c r="I59" i="2"/>
  <c r="I56" i="2"/>
  <c r="I52" i="2"/>
  <c r="I89" i="2"/>
  <c r="I83" i="2"/>
  <c r="I73" i="2"/>
  <c r="I74" i="2" s="1"/>
  <c r="I66" i="2"/>
  <c r="I67" i="2" s="1"/>
  <c r="I58" i="2"/>
  <c r="I55" i="2"/>
  <c r="I130" i="2"/>
  <c r="I88" i="2"/>
  <c r="I78" i="2"/>
  <c r="F19" i="5"/>
  <c r="F20" i="5" s="1"/>
  <c r="I68" i="3"/>
  <c r="I82" i="3"/>
  <c r="I24" i="4"/>
  <c r="I26" i="4" s="1"/>
  <c r="I130" i="4" l="1"/>
  <c r="I88" i="4"/>
  <c r="I78" i="4"/>
  <c r="I91" i="4"/>
  <c r="I87" i="4"/>
  <c r="I81" i="4"/>
  <c r="I82" i="4" s="1"/>
  <c r="I57" i="4"/>
  <c r="I53" i="4"/>
  <c r="I90" i="4"/>
  <c r="I80" i="4"/>
  <c r="I59" i="4"/>
  <c r="I56" i="4"/>
  <c r="I52" i="4"/>
  <c r="I89" i="4"/>
  <c r="I83" i="4"/>
  <c r="I73" i="4"/>
  <c r="I66" i="4"/>
  <c r="I67" i="4" s="1"/>
  <c r="I58" i="4"/>
  <c r="I55" i="4"/>
  <c r="I54" i="4"/>
  <c r="I60" i="2"/>
  <c r="I98" i="2" s="1"/>
  <c r="I84" i="2"/>
  <c r="I101" i="2" s="1"/>
  <c r="I79" i="2"/>
  <c r="I93" i="2"/>
  <c r="I79" i="3"/>
  <c r="I84" i="3"/>
  <c r="I101" i="3" s="1"/>
  <c r="F9" i="1"/>
  <c r="I69" i="3"/>
  <c r="I99" i="3" s="1"/>
  <c r="I94" i="3"/>
  <c r="I95" i="3" s="1"/>
  <c r="I102" i="3" s="1"/>
  <c r="H43" i="4"/>
  <c r="I43" i="4" s="1"/>
  <c r="I45" i="4" s="1"/>
  <c r="I132" i="4" s="1"/>
  <c r="H10" i="1" s="1"/>
  <c r="H43" i="2"/>
  <c r="I43" i="2" s="1"/>
  <c r="I45" i="2" s="1"/>
  <c r="H43" i="3"/>
  <c r="I43" i="3" s="1"/>
  <c r="I45" i="3" s="1"/>
  <c r="F7" i="1"/>
  <c r="I75" i="2"/>
  <c r="I100" i="2" s="1"/>
  <c r="I60" i="3"/>
  <c r="I98" i="3" s="1"/>
  <c r="I74" i="3"/>
  <c r="I75" i="3"/>
  <c r="I100" i="3" s="1"/>
  <c r="I68" i="2"/>
  <c r="I69" i="2" s="1"/>
  <c r="I99" i="2" s="1"/>
  <c r="I75" i="4" l="1"/>
  <c r="I100" i="4" s="1"/>
  <c r="I74" i="4"/>
  <c r="I79" i="4"/>
  <c r="I84" i="4" s="1"/>
  <c r="I101" i="4" s="1"/>
  <c r="I68" i="4"/>
  <c r="I69" i="4" s="1"/>
  <c r="I99" i="4" s="1"/>
  <c r="I104" i="3"/>
  <c r="I133" i="3" s="1"/>
  <c r="I9" i="1" s="1"/>
  <c r="I60" i="4"/>
  <c r="I98" i="4" s="1"/>
  <c r="I93" i="4"/>
  <c r="I94" i="2"/>
  <c r="I95" i="2" s="1"/>
  <c r="I102" i="2" s="1"/>
  <c r="I104" i="2" s="1"/>
  <c r="I132" i="3"/>
  <c r="I107" i="3"/>
  <c r="I108" i="3" s="1"/>
  <c r="I109" i="3" s="1"/>
  <c r="I110" i="3" s="1"/>
  <c r="I132" i="2"/>
  <c r="F10" i="1"/>
  <c r="I133" i="2" l="1"/>
  <c r="I7" i="1" s="1"/>
  <c r="I107" i="2"/>
  <c r="I108" i="2" s="1"/>
  <c r="I109" i="2" s="1"/>
  <c r="I110" i="2" s="1"/>
  <c r="H7" i="1"/>
  <c r="I134" i="2"/>
  <c r="H9" i="1"/>
  <c r="I134" i="3"/>
  <c r="I111" i="3"/>
  <c r="I95" i="4"/>
  <c r="I102" i="4" s="1"/>
  <c r="I104" i="4" s="1"/>
  <c r="I94" i="4"/>
  <c r="I133" i="4" l="1"/>
  <c r="I107" i="4"/>
  <c r="I108" i="4" s="1"/>
  <c r="I111" i="4" s="1"/>
  <c r="I109" i="4"/>
  <c r="I110" i="4" s="1"/>
  <c r="I114" i="3"/>
  <c r="I118" i="3"/>
  <c r="I115" i="3"/>
  <c r="I111" i="2"/>
  <c r="I118" i="4" l="1"/>
  <c r="I115" i="4"/>
  <c r="I114" i="4"/>
  <c r="I121" i="4" s="1"/>
  <c r="I119" i="4"/>
  <c r="I135" i="4" s="1"/>
  <c r="J10" i="1" s="1"/>
  <c r="K10" i="1" s="1"/>
  <c r="I115" i="2"/>
  <c r="I118" i="2"/>
  <c r="I114" i="2"/>
  <c r="I121" i="3"/>
  <c r="I119" i="3"/>
  <c r="I135" i="3" s="1"/>
  <c r="I10" i="1"/>
  <c r="I134" i="4"/>
  <c r="I121" i="2" l="1"/>
  <c r="I119" i="2"/>
  <c r="I135" i="2" s="1"/>
  <c r="I136" i="4"/>
  <c r="H18" i="1"/>
  <c r="J18" i="1" s="1"/>
  <c r="L10" i="1"/>
  <c r="J9" i="1"/>
  <c r="K9" i="1" s="1"/>
  <c r="I136" i="3"/>
  <c r="G140" i="4" l="1"/>
  <c r="G144" i="4" s="1"/>
  <c r="I137" i="4"/>
  <c r="J7" i="1"/>
  <c r="K7" i="1" s="1"/>
  <c r="I136" i="2"/>
  <c r="G140" i="3"/>
  <c r="G144" i="3" s="1"/>
  <c r="I137" i="3"/>
  <c r="L9" i="1"/>
  <c r="H17" i="1"/>
  <c r="J17" i="1" s="1"/>
  <c r="I137" i="2" l="1"/>
  <c r="G140" i="2"/>
  <c r="G144" i="2" s="1"/>
  <c r="H16" i="1"/>
  <c r="J16" i="1" s="1"/>
  <c r="J19" i="1" s="1"/>
  <c r="L7" i="1"/>
  <c r="L12" i="1" s="1"/>
</calcChain>
</file>

<file path=xl/sharedStrings.xml><?xml version="1.0" encoding="utf-8"?>
<sst xmlns="http://schemas.openxmlformats.org/spreadsheetml/2006/main" count="745" uniqueCount="264">
  <si>
    <t>ANEXO XIII - RESUMOS</t>
  </si>
  <si>
    <t>PLANILHAS DE CUSTOS E DE FORMAÇÃO DE PREÇOS</t>
  </si>
  <si>
    <t>PROCESSO  n°   241/21</t>
  </si>
  <si>
    <t>PREGÃO ELETRÔNICO CMV Nº 12/2021</t>
  </si>
  <si>
    <t>Horas Semanal</t>
  </si>
  <si>
    <t>Nº de Trabalhadores</t>
  </si>
  <si>
    <t>Módulo 1: Composição da Remuneração</t>
  </si>
  <si>
    <t>Módulo 2: Benefícios Mensais e Diários</t>
  </si>
  <si>
    <t>Módulo 3: Insumos Diversos</t>
  </si>
  <si>
    <t>Módulo 4: Encargos Sociais e Trabalhistas</t>
  </si>
  <si>
    <t>Módulo 5: Custos Indiretos , Lucro e Tributos</t>
  </si>
  <si>
    <t>Valor Mensal por posto (unidade)</t>
  </si>
  <si>
    <t>Total Mensal</t>
  </si>
  <si>
    <t>VIGIA (12h x 36h) Diurno</t>
  </si>
  <si>
    <t>36hs</t>
  </si>
  <si>
    <t>VIGIA (12h x 36h) Noturno</t>
  </si>
  <si>
    <t>VIGIA (8h)</t>
  </si>
  <si>
    <t>40hs</t>
  </si>
  <si>
    <t>TOTAL MENSAL DOS SERVIÇOS</t>
  </si>
  <si>
    <t>QUADRO RESUMO DO CONTRATO</t>
  </si>
  <si>
    <t>Serviço</t>
  </si>
  <si>
    <t>Valor Mensal por Unidade de Serviço</t>
  </si>
  <si>
    <t>Quantidade de Unidade de Serviços</t>
  </si>
  <si>
    <t>Valor mensal do serviço</t>
  </si>
  <si>
    <r>
      <rPr>
        <b/>
        <sz val="12"/>
        <color theme="1"/>
        <rFont val="Calibri"/>
      </rPr>
      <t>VIGIA DIURNO</t>
    </r>
    <r>
      <rPr>
        <sz val="12"/>
        <color theme="1"/>
        <rFont val="Calibri"/>
      </rPr>
      <t xml:space="preserve"> (12h x 36h) - 15% ADICIONAL DE RISCO</t>
    </r>
  </si>
  <si>
    <r>
      <rPr>
        <b/>
        <sz val="12"/>
        <color theme="1"/>
        <rFont val="Calibri"/>
      </rPr>
      <t xml:space="preserve">VIGIA NOTURNO </t>
    </r>
    <r>
      <rPr>
        <sz val="12"/>
        <color theme="1"/>
        <rFont val="Calibri"/>
      </rPr>
      <t>(12h x 36h) - 15% ADICIONAL DE RISCO + Ad. Not.</t>
    </r>
  </si>
  <si>
    <r>
      <rPr>
        <b/>
        <sz val="12"/>
        <color theme="1"/>
        <rFont val="Calibri"/>
      </rPr>
      <t xml:space="preserve">VIGIA </t>
    </r>
    <r>
      <rPr>
        <sz val="12"/>
        <color theme="1"/>
        <rFont val="Calibri"/>
      </rPr>
      <t>(8h) - 15% ADICIONAL DE RISCO</t>
    </r>
  </si>
  <si>
    <t>Valor Mensal do Contrato</t>
  </si>
  <si>
    <t>VIGIA - Regime de Tributação:  Lucro Presumido</t>
  </si>
  <si>
    <r>
      <rPr>
        <b/>
        <sz val="18"/>
        <color theme="1"/>
        <rFont val="Arial"/>
      </rPr>
      <t>ANEXO   XIII</t>
    </r>
    <r>
      <rPr>
        <b/>
        <sz val="18"/>
        <color rgb="FFFF0000"/>
        <rFont val="Arial"/>
      </rPr>
      <t xml:space="preserve"> </t>
    </r>
    <r>
      <rPr>
        <b/>
        <sz val="18"/>
        <color theme="1"/>
        <rFont val="Arial"/>
      </rPr>
      <t xml:space="preserve"> do Pregão CMV nº</t>
    </r>
    <r>
      <rPr>
        <b/>
        <sz val="18"/>
        <color rgb="FFFF0000"/>
        <rFont val="Arial"/>
      </rPr>
      <t xml:space="preserve">   12/2021
</t>
    </r>
    <r>
      <rPr>
        <b/>
        <sz val="18"/>
        <color theme="1"/>
        <rFont val="Arial"/>
      </rPr>
      <t xml:space="preserve">PLANILHA DE CUSTOS E FORMAÇÃO DE PREÇOS </t>
    </r>
    <r>
      <rPr>
        <b/>
        <sz val="18"/>
        <color rgb="FF800080"/>
        <rFont val="Arial"/>
      </rPr>
      <t xml:space="preserve"> </t>
    </r>
  </si>
  <si>
    <t>Nº do processo: 241/21</t>
  </si>
  <si>
    <t>Licitação nº:</t>
  </si>
  <si>
    <t>Pregão Eletrônico nº  12/2021</t>
  </si>
  <si>
    <t>Dia:  30/09/2021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</si>
  <si>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</si>
  <si>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</si>
  <si>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</si>
  <si>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</si>
  <si>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</si>
  <si>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Viamão/RS</t>
  </si>
  <si>
    <t>C</t>
  </si>
  <si>
    <t>Ano do Acordo, Convenção Coletiva ou Sentença Normativa em Dissídio Coletivo</t>
  </si>
  <si>
    <r>
      <rPr>
        <b/>
        <sz val="10"/>
        <color rgb="FF1F497D"/>
        <rFont val="Arial"/>
      </rPr>
      <t xml:space="preserve">01/01/21 a 31/12/23 </t>
    </r>
    <r>
      <rPr>
        <i/>
        <sz val="9"/>
        <color rgb="FF1F497D"/>
        <rFont val="Arial"/>
      </rPr>
      <t>SIND DAS EMPR DE SEGURANCA E VIGILANCIA DO EST DO RGS</t>
    </r>
    <r>
      <rPr>
        <sz val="9"/>
        <color rgb="FF1F497D"/>
        <rFont val="Arial"/>
      </rPr>
      <t xml:space="preserve"> </t>
    </r>
    <r>
      <rPr>
        <b/>
        <sz val="9"/>
        <color rgb="FF1F497D"/>
        <rFont val="Arial"/>
      </rPr>
      <t xml:space="preserve">e </t>
    </r>
    <r>
      <rPr>
        <i/>
        <sz val="10"/>
        <color rgb="FF1F497D"/>
        <rFont val="Arial"/>
      </rPr>
      <t>SIND PROFI VIGIL, EMPREG DE EMPR SEG E VIGIL DE PORTO ALEGRE E REGIAO METROPOLITANA DO RGS</t>
    </r>
  </si>
  <si>
    <t>D</t>
  </si>
  <si>
    <t>Número de meses de execução contratual</t>
  </si>
  <si>
    <r>
      <rPr>
        <b/>
        <sz val="11"/>
        <color theme="1"/>
        <rFont val="Arial"/>
      </rPr>
      <t xml:space="preserve">ANEXO   III </t>
    </r>
    <r>
      <rPr>
        <b/>
        <u/>
        <sz val="11"/>
        <color theme="1"/>
        <rFont val="Arial"/>
      </rPr>
      <t>- A</t>
    </r>
    <r>
      <rPr>
        <b/>
        <sz val="11"/>
        <color theme="1"/>
        <rFont val="Arial"/>
      </rPr>
      <t xml:space="preserve"> 
MÃO DE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Mão de obra vinculada à execução contratual
</t>
    </r>
  </si>
  <si>
    <t>Dados complementares para composição dos custos referente à mão de obra</t>
  </si>
  <si>
    <t>Tipo de serviço</t>
  </si>
  <si>
    <t>Vigia</t>
  </si>
  <si>
    <r>
      <rPr>
        <b/>
        <sz val="10"/>
        <color theme="1"/>
        <rFont val="Arial"/>
      </rPr>
      <t xml:space="preserve">Salário normativo da categoria profissional - </t>
    </r>
    <r>
      <rPr>
        <b/>
        <sz val="10"/>
        <color rgb="FF0000FF"/>
        <rFont val="Arial"/>
      </rPr>
      <t xml:space="preserve"> </t>
    </r>
    <r>
      <rPr>
        <b/>
        <sz val="10"/>
        <color rgb="FF333399"/>
        <rFont val="Arial"/>
      </rPr>
      <t>para a jornada de 44 h/sem</t>
    </r>
  </si>
  <si>
    <r>
      <rPr>
        <b/>
        <sz val="10"/>
        <color theme="1"/>
        <rFont val="Arial"/>
      </rPr>
      <t xml:space="preserve">Categoria profissional  </t>
    </r>
    <r>
      <rPr>
        <b/>
        <sz val="10"/>
        <color rgb="FF1F497D"/>
        <rFont val="Arial"/>
      </rPr>
      <t>CBO: 5174-20</t>
    </r>
  </si>
  <si>
    <t>Vigia Diurno</t>
  </si>
  <si>
    <t>Data base da categoria (dia/mês/ano)</t>
  </si>
  <si>
    <t>1º de janeiro de 2021</t>
  </si>
  <si>
    <t>Nota: Deverá ser elaborado um quadro para cada tipo de serviço.</t>
  </si>
  <si>
    <t xml:space="preserve">                                                                     MÓDULO 1: COMPOSIÇÃO DA REMUNERAÇÃO</t>
  </si>
  <si>
    <t xml:space="preserve">Composição da Remuneração </t>
  </si>
  <si>
    <t>Nº de dias úteis</t>
  </si>
  <si>
    <t>Nº Vigias</t>
  </si>
  <si>
    <t>Nº Horas/Mês</t>
  </si>
  <si>
    <t>%</t>
  </si>
  <si>
    <t xml:space="preserve">Valor (R$) </t>
  </si>
  <si>
    <t>Salário-base</t>
  </si>
  <si>
    <r>
      <rPr>
        <b/>
        <sz val="10"/>
        <color theme="1"/>
        <rFont val="Arial"/>
      </rPr>
      <t xml:space="preserve">Adicional de Risco </t>
    </r>
    <r>
      <rPr>
        <b/>
        <sz val="10"/>
        <color rgb="FF333399"/>
        <rFont val="Arial"/>
      </rPr>
      <t>(15,00% do SB) - CLÁUSULA 30ª</t>
    </r>
  </si>
  <si>
    <t>Outros (especificar)</t>
  </si>
  <si>
    <t>Total da Remuneração</t>
  </si>
  <si>
    <t>MÓDULO 2 : BENEFÍCIOS MENSAIS E DIÁRIOS</t>
  </si>
  <si>
    <t>Benefícios Mensais e Diários</t>
  </si>
  <si>
    <t>Valor unit.(R$)</t>
  </si>
  <si>
    <t>Valor (R$)</t>
  </si>
  <si>
    <r>
      <rPr>
        <b/>
        <sz val="10"/>
        <color theme="1"/>
        <rFont val="Arial"/>
      </rPr>
      <t xml:space="preserve">Transporte                                              </t>
    </r>
    <r>
      <rPr>
        <b/>
        <sz val="10"/>
        <color rgb="FF000080"/>
        <rFont val="Arial"/>
      </rPr>
      <t xml:space="preserve"> </t>
    </r>
    <r>
      <rPr>
        <b/>
        <sz val="10"/>
        <color rgb="FF333399"/>
        <rFont val="Arial"/>
      </rPr>
      <t>Cálculo do valor: [(2xVTx15) – (6%xSB)]</t>
    </r>
  </si>
  <si>
    <r>
      <rPr>
        <b/>
        <sz val="9"/>
        <color theme="1"/>
        <rFont val="Arial"/>
      </rPr>
      <t xml:space="preserve">      A.1) Valor da passagem do transporte coletivo no município de prestação dos serviços:</t>
    </r>
    <r>
      <rPr>
        <b/>
        <sz val="9"/>
        <color rgb="FFFF0000"/>
        <rFont val="Arial"/>
      </rPr>
      <t xml:space="preserve"> </t>
    </r>
  </si>
  <si>
    <t>-</t>
  </si>
  <si>
    <t xml:space="preserve">      A.2) Quantidade de passagens por dia por empregado:</t>
  </si>
  <si>
    <r>
      <rPr>
        <b/>
        <sz val="10"/>
        <color theme="1"/>
        <rFont val="Arial"/>
      </rPr>
      <t xml:space="preserve">Auxílio-alimentação  (vales, cesta básica, entre outros) </t>
    </r>
    <r>
      <rPr>
        <b/>
        <sz val="8"/>
        <color rgb="FF000080"/>
        <rFont val="Arial"/>
      </rPr>
      <t>Cálculo do valor = [(15xVA)x(1-</t>
    </r>
    <r>
      <rPr>
        <b/>
        <sz val="10"/>
        <color rgb="FF000080"/>
        <rFont val="Arial"/>
      </rPr>
      <t>0,20</t>
    </r>
    <r>
      <rPr>
        <b/>
        <sz val="8"/>
        <color rgb="FF000080"/>
        <rFont val="Arial"/>
      </rPr>
      <t>)]</t>
    </r>
  </si>
  <si>
    <r>
      <rPr>
        <b/>
        <sz val="9"/>
        <color theme="1"/>
        <rFont val="Arial"/>
      </rPr>
      <t xml:space="preserve">      B.1) Valor do auxílio-alimentação </t>
    </r>
    <r>
      <rPr>
        <b/>
        <sz val="9"/>
        <color rgb="FF000080"/>
        <rFont val="Arial"/>
      </rPr>
      <t>(CLÁUSULA 33 da CCT )</t>
    </r>
    <r>
      <rPr>
        <b/>
        <sz val="9"/>
        <color theme="1"/>
        <rFont val="Arial"/>
      </rPr>
      <t xml:space="preserve">: </t>
    </r>
  </si>
  <si>
    <t>Assistência médica e familiar</t>
  </si>
  <si>
    <t>Auxílio-creche</t>
  </si>
  <si>
    <t>E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</si>
  <si>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</si>
  <si>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</si>
  <si>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</si>
  <si>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</si>
  <si>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Uniformes</t>
  </si>
  <si>
    <t>Outros - Depreciação de equipamentos</t>
  </si>
  <si>
    <t>Total de Insumos Diversos</t>
  </si>
  <si>
    <t>Nota: Valores mensais por empregado.</t>
  </si>
  <si>
    <t xml:space="preserve">                                                                  MÓDULO 4: ENCARGOS SOCIAIS E TRABALHISTAS</t>
  </si>
  <si>
    <t>Submódulo 4.1 - Encargos Previdenciários, FGTS e outras contribuições:</t>
  </si>
  <si>
    <t>4.1</t>
  </si>
  <si>
    <t>Encargos Previdenciários e FGTS</t>
  </si>
  <si>
    <t>Percentual (%)</t>
  </si>
  <si>
    <t>INSS</t>
  </si>
  <si>
    <t>SESI ou SESC</t>
  </si>
  <si>
    <t>SENAI ou SENAC</t>
  </si>
  <si>
    <t>INCRA</t>
  </si>
  <si>
    <t>Salário educação</t>
  </si>
  <si>
    <t>F</t>
  </si>
  <si>
    <t>FGTS</t>
  </si>
  <si>
    <t>G</t>
  </si>
  <si>
    <r>
      <rPr>
        <b/>
        <sz val="10"/>
        <color theme="1"/>
        <rFont val="Arial"/>
      </rPr>
      <t xml:space="preserve">Seguro Acidente de Trabalho =                          SAT = (RAT x FAP)
</t>
    </r>
    <r>
      <rPr>
        <sz val="10"/>
        <color rgb="FF333399"/>
        <rFont val="Arial"/>
      </rPr>
      <t>SAT =</t>
    </r>
    <r>
      <rPr>
        <b/>
        <sz val="10"/>
        <color rgb="FF333399"/>
        <rFont val="Arial"/>
      </rPr>
      <t xml:space="preserve"> </t>
    </r>
    <r>
      <rPr>
        <b/>
        <sz val="8"/>
        <color rgb="FF333399"/>
        <rFont val="Arial"/>
      </rPr>
      <t>( %Riscos Ambientais do Trabalho x Fator Acidentário de Prevenção de cada empresa )</t>
    </r>
  </si>
  <si>
    <t>RAT =</t>
  </si>
  <si>
    <t xml:space="preserve"> FAP =</t>
  </si>
  <si>
    <t>H</t>
  </si>
  <si>
    <t>SEBRAE</t>
  </si>
  <si>
    <t>TOTAL</t>
  </si>
  <si>
    <t>Nota (1) - Os percentuais dos encargos previdenciários do FGTS e demais contribuições são aqueles estabelecidos pela legislação vigente.
Nota (2) - Percentuais incidentes sobre a remuneração.</t>
  </si>
  <si>
    <t>Submódulo 4.2 - 13º (décimo terceiro) Salário</t>
  </si>
  <si>
    <t>4.2</t>
  </si>
  <si>
    <t>13º (décimo terceiro) Salário</t>
  </si>
  <si>
    <r>
      <rPr>
        <b/>
        <sz val="10"/>
        <color theme="1"/>
        <rFont val="Arial"/>
      </rPr>
      <t xml:space="preserve">13º (décimo terceiro) salário </t>
    </r>
    <r>
      <rPr>
        <b/>
        <sz val="10"/>
        <color rgb="FF333399"/>
        <rFont val="Arial"/>
      </rPr>
      <t xml:space="preserve"> "Obrigatória" a cotação de 8,33% (= Rem./12)sobre o valor do Módulo 1-Composição da Remuneração, conforme art. 19-A e Anexo VII da IN 2/08.      </t>
    </r>
  </si>
  <si>
    <t>Subtotal</t>
  </si>
  <si>
    <t xml:space="preserve">Incidência dos encargos previstos no submódulo 4.1 sobre o 13º (décimo terceiro) salário </t>
  </si>
  <si>
    <t>Submódulo 4.3 - Afastamento Maternidade</t>
  </si>
  <si>
    <t>4.3</t>
  </si>
  <si>
    <t>Afastamento Maternidade</t>
  </si>
  <si>
    <r>
      <rPr>
        <b/>
        <sz val="10"/>
        <color theme="1"/>
        <rFont val="Arial"/>
      </rPr>
      <t xml:space="preserve">Afastamento maternidade             </t>
    </r>
    <r>
      <rPr>
        <b/>
        <sz val="10"/>
        <color rgb="FF993300"/>
        <rFont val="Arial"/>
      </rPr>
      <t xml:space="preserve"> </t>
    </r>
    <r>
      <rPr>
        <b/>
        <sz val="10"/>
        <color rgb="FF333399"/>
        <rFont val="Arial"/>
      </rPr>
      <t>Cálculo do valor = {[(Rem+1/3Rem)/12]x(4/12)}x2%</t>
    </r>
  </si>
  <si>
    <t xml:space="preserve">Incidência dos encargos do submódulo 4.1 sobre o Afastamento Maternidade </t>
  </si>
  <si>
    <t>Submódulo 4.4 - Provisão para rescisão</t>
  </si>
  <si>
    <t>4.4</t>
  </si>
  <si>
    <t>Provisão para rescisão</t>
  </si>
  <si>
    <t>Aviso-prévio indenizado</t>
  </si>
  <si>
    <t>Incidência do FGTS sobre aviso-prévio indenizado</t>
  </si>
  <si>
    <r>
      <rPr>
        <b/>
        <sz val="10"/>
        <color theme="1"/>
        <rFont val="Arial"/>
      </rPr>
      <t xml:space="preserve">Multa sobre FGTS e contribuições sociais sobre o aviso-prévio indenizado                            </t>
    </r>
    <r>
      <rPr>
        <b/>
        <sz val="10"/>
        <color rgb="FF000080"/>
        <rFont val="Arial"/>
      </rPr>
      <t>Cálculo do valor: Rem (50% x 8% x 5%)</t>
    </r>
  </si>
  <si>
    <r>
      <rPr>
        <b/>
        <sz val="10"/>
        <color theme="1"/>
        <rFont val="Arial"/>
      </rPr>
      <t xml:space="preserve">Aviso-previo trabalhado               </t>
    </r>
    <r>
      <rPr>
        <b/>
        <sz val="10"/>
        <color rgb="FF993300"/>
        <rFont val="Arial"/>
      </rPr>
      <t xml:space="preserve">    </t>
    </r>
    <r>
      <rPr>
        <b/>
        <sz val="10"/>
        <color rgb="FF333399"/>
        <rFont val="Arial"/>
      </rPr>
      <t xml:space="preserve"> 
Cálculo do valor= [(Rem/30)x7]/</t>
    </r>
    <r>
      <rPr>
        <b/>
        <sz val="12"/>
        <color rgb="FF333399"/>
        <rFont val="Arial"/>
      </rPr>
      <t>12</t>
    </r>
    <r>
      <rPr>
        <b/>
        <sz val="10"/>
        <color rgb="FF333399"/>
        <rFont val="Arial"/>
      </rPr>
      <t xml:space="preserve"> meses do contrato</t>
    </r>
  </si>
  <si>
    <t>Incidência dos encargos do submódulo 4.1 sobre o aviso-prévio trabalhado</t>
  </si>
  <si>
    <r>
      <rPr>
        <b/>
        <sz val="10"/>
        <color theme="1"/>
        <rFont val="Arial"/>
      </rPr>
      <t xml:space="preserve">Multa sobre FGTS e contribuições sociais sobre o aviso-prévio trabalhado                                         </t>
    </r>
    <r>
      <rPr>
        <b/>
        <sz val="10"/>
        <color rgb="FFFF0000"/>
        <rFont val="Arial"/>
      </rPr>
      <t xml:space="preserve"> </t>
    </r>
    <r>
      <rPr>
        <b/>
        <sz val="10"/>
        <color rgb="FF000080"/>
        <rFont val="Arial"/>
      </rPr>
      <t>Cálculo do valor: Rem(40% = 10%) x 8% x 100%</t>
    </r>
  </si>
  <si>
    <t>Submódulo 4.5 - Custo de reposição do profissional ausente</t>
  </si>
  <si>
    <t>4.5</t>
  </si>
  <si>
    <t>Composição do custo de reposição do profissional ausente</t>
  </si>
  <si>
    <r>
      <rPr>
        <b/>
        <sz val="10"/>
        <color theme="1"/>
        <rFont val="Arial"/>
      </rPr>
      <t xml:space="preserve">Férias e terço constitucional de férias </t>
    </r>
    <r>
      <rPr>
        <b/>
        <sz val="10"/>
        <color rgb="FF000080"/>
        <rFont val="Arial"/>
      </rPr>
      <t xml:space="preserve">  Cálculo do valor = [(Rem/12) + (Rem/3)]/12</t>
    </r>
  </si>
  <si>
    <r>
      <rPr>
        <b/>
        <sz val="10"/>
        <color theme="1"/>
        <rFont val="Arial"/>
      </rPr>
      <t xml:space="preserve">Ausência por doença                          </t>
    </r>
    <r>
      <rPr>
        <b/>
        <sz val="10"/>
        <color rgb="FF333399"/>
        <rFont val="Arial"/>
      </rPr>
      <t>Cálculo do valor = [(Rem/30)x5dias]/12</t>
    </r>
  </si>
  <si>
    <r>
      <rPr>
        <b/>
        <sz val="10"/>
        <color theme="1"/>
        <rFont val="Arial"/>
      </rPr>
      <t xml:space="preserve">Licença-paternidade                           </t>
    </r>
    <r>
      <rPr>
        <b/>
        <sz val="10"/>
        <color rgb="FF333399"/>
        <rFont val="Arial"/>
      </rPr>
      <t>Cálculo do valor = {[(Rem/30)x5dias]/12}x1,5%</t>
    </r>
  </si>
  <si>
    <r>
      <rPr>
        <b/>
        <sz val="10"/>
        <color theme="1"/>
        <rFont val="Arial"/>
      </rPr>
      <t xml:space="preserve">Ausências legais                                </t>
    </r>
    <r>
      <rPr>
        <b/>
        <sz val="10"/>
        <color rgb="FF333399"/>
        <rFont val="Arial"/>
      </rPr>
      <t xml:space="preserve"> Cálculo do valor = [(Rem/30)x2,96dias]/12</t>
    </r>
  </si>
  <si>
    <r>
      <rPr>
        <b/>
        <sz val="10"/>
        <color theme="1"/>
        <rFont val="Arial"/>
      </rPr>
      <t xml:space="preserve">Ausência por acidente de trabalho     </t>
    </r>
    <r>
      <rPr>
        <b/>
        <sz val="10"/>
        <color rgb="FF333399"/>
        <rFont val="Arial"/>
      </rPr>
      <t>Cálculo do valor  = {[(Rem/30)x</t>
    </r>
    <r>
      <rPr>
        <b/>
        <sz val="12"/>
        <color rgb="FF333399"/>
        <rFont val="Arial"/>
      </rPr>
      <t>15</t>
    </r>
    <r>
      <rPr>
        <b/>
        <sz val="10"/>
        <color rgb="FF333399"/>
        <rFont val="Arial"/>
      </rPr>
      <t xml:space="preserve">dias]/12}x0,78% </t>
    </r>
  </si>
  <si>
    <t>Incidência dos encargos do submódulo 4.1 sobre o custo de reposição do profissional ausente</t>
  </si>
  <si>
    <t>Quadro-Resumo - Módulo 4 - Encargos sociais e trabalhistas</t>
  </si>
  <si>
    <t>Módulo 4 - Encargos sociais e trabalhistas</t>
  </si>
  <si>
    <t>Encargos previdenciários, FGTS e outras contribuições</t>
  </si>
  <si>
    <t xml:space="preserve">13º (décimo terceiro) salário </t>
  </si>
  <si>
    <t>Afastamento maternidade</t>
  </si>
  <si>
    <t>Custo de rescisão</t>
  </si>
  <si>
    <t>Custo de reposição do profissional ausente</t>
  </si>
  <si>
    <t>4.6</t>
  </si>
  <si>
    <t>MÓDULO 5 - CUSTOS INDIRETOS, LUCRO E TRIBUTOS</t>
  </si>
  <si>
    <t xml:space="preserve">Custos indiretos, lucro e tributos </t>
  </si>
  <si>
    <t>BASE DE CÁLCULO DOS CUSTOS INDIRETOS  = (Total da Remuneração + Total dos Benefícios Mensais e Diários + Total de Insumos Diversos + Total do Quadro-resumo do Módulo 4 de Encargos Sociais e Trabalhistas)</t>
  </si>
  <si>
    <t>Custos indiretos</t>
  </si>
  <si>
    <t>BASE DE CÁLCULO DO LUCRO = (Total da Remuneração + Total dos Benefícios Mensais e Diários + Total de Insumos Diversos + Total do Quadro-resumo do Módulo 4 de Encargos Sociais e Trabalhistas + Custos Indiretos)</t>
  </si>
  <si>
    <t>Lucro</t>
  </si>
  <si>
    <t xml:space="preserve">BASE DE CÁLCULO DOS TRIBUTOS </t>
  </si>
  <si>
    <t>Tributos</t>
  </si>
  <si>
    <t xml:space="preserve">C.1    Tributos Federais (especificar)           </t>
  </si>
  <si>
    <r>
      <rPr>
        <sz val="10"/>
        <color theme="1"/>
        <rFont val="Arial"/>
      </rPr>
      <t xml:space="preserve">  </t>
    </r>
    <r>
      <rPr>
        <b/>
        <sz val="10"/>
        <color theme="1"/>
        <rFont val="Arial"/>
      </rPr>
      <t>a) Cofins</t>
    </r>
  </si>
  <si>
    <r>
      <rPr>
        <sz val="10"/>
        <color theme="1"/>
        <rFont val="Arial"/>
      </rPr>
      <t xml:space="preserve">  </t>
    </r>
    <r>
      <rPr>
        <b/>
        <sz val="10"/>
        <color theme="1"/>
        <rFont val="Arial"/>
      </rPr>
      <t>b) PIS</t>
    </r>
  </si>
  <si>
    <t>C.2   Tributos Estaduais (especificar)</t>
  </si>
  <si>
    <t>C.3   Tributos Municipais (especificar):</t>
  </si>
  <si>
    <r>
      <rPr>
        <sz val="10"/>
        <color theme="1"/>
        <rFont val="Arial"/>
      </rPr>
      <t xml:space="preserve">  </t>
    </r>
    <r>
      <rPr>
        <b/>
        <sz val="10"/>
        <color theme="1"/>
        <rFont val="Arial"/>
      </rPr>
      <t xml:space="preserve">a) ISS                                               </t>
    </r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</si>
  <si>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</si>
  <si>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</si>
  <si>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</si>
  <si>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</si>
  <si>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      1 - (Total de Tributos em % dividido por 100)</t>
  </si>
  <si>
    <t>Nota (1): Custos Indiretos, Lucro e Tributos por empregado.
Nota (2): O valor referente a tributos é obtido aplicando-se o percentual sobre o valor do faturamento.</t>
  </si>
  <si>
    <r>
      <rPr>
        <b/>
        <sz val="12"/>
        <color theme="1"/>
        <rFont val="Arial"/>
      </rPr>
      <t>ANEXO  III</t>
    </r>
    <r>
      <rPr>
        <b/>
        <u/>
        <sz val="12"/>
        <color theme="1"/>
        <rFont val="Arial"/>
      </rPr>
      <t xml:space="preserve"> - B
</t>
    </r>
    <r>
      <rPr>
        <b/>
        <sz val="11"/>
        <color theme="1"/>
        <rFont val="Arial"/>
      </rPr>
      <t xml:space="preserve">Quadro-Resumo do custo por empregado
</t>
    </r>
  </si>
  <si>
    <t>Mão de obra vinculada à execução contratual (valor por empregado)</t>
  </si>
  <si>
    <t>Módulo 1 - Composição da remuneração</t>
  </si>
  <si>
    <t>Módulo 2 - Benefícios mensais e diários</t>
  </si>
  <si>
    <t>Módulo 3 - Insumo diversos (uniformes, materiais, equipamentos e outros)</t>
  </si>
  <si>
    <t>Subtotal (A + B + C + D)</t>
  </si>
  <si>
    <t>Módulo 5 - Custos indiretos, lucro e tributos</t>
  </si>
  <si>
    <t>Valor total por empregado</t>
  </si>
  <si>
    <t>VALOR TOTAL PARA 2 (DOIS) EMPREGADOS</t>
  </si>
  <si>
    <t>Número de meses do contrato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</si>
  <si>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</si>
  <si>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t>QUANTIDADE DE PESSOAL ALOCADO NA EXECUÇÃO CONTRATUAL (inciso V do art. 21 da IN SLTI nº 2/2008)</t>
  </si>
  <si>
    <t>Tipo de Mão de Obra</t>
  </si>
  <si>
    <t>Quantidade de Pessoal</t>
  </si>
  <si>
    <r>
      <rPr>
        <sz val="10"/>
        <color theme="1"/>
        <rFont val="Arial"/>
      </rPr>
      <t xml:space="preserve">Vigia Diurno + (15% Adicional de Risco) </t>
    </r>
    <r>
      <rPr>
        <b/>
        <sz val="10"/>
        <color theme="1"/>
        <rFont val="Arial"/>
      </rPr>
      <t>12h x 36h</t>
    </r>
  </si>
  <si>
    <r>
      <rPr>
        <b/>
        <sz val="18"/>
        <color theme="1"/>
        <rFont val="Arial"/>
      </rPr>
      <t>ANEXO   XIII</t>
    </r>
    <r>
      <rPr>
        <b/>
        <sz val="18"/>
        <color rgb="FFFF0000"/>
        <rFont val="Arial"/>
      </rPr>
      <t xml:space="preserve"> </t>
    </r>
    <r>
      <rPr>
        <b/>
        <sz val="18"/>
        <color theme="1"/>
        <rFont val="Arial"/>
      </rPr>
      <t xml:space="preserve"> do Pregão CMV nº</t>
    </r>
    <r>
      <rPr>
        <b/>
        <sz val="18"/>
        <color rgb="FFFF0000"/>
        <rFont val="Arial"/>
      </rPr>
      <t xml:space="preserve">   12/2021
</t>
    </r>
    <r>
      <rPr>
        <b/>
        <sz val="18"/>
        <color theme="1"/>
        <rFont val="Arial"/>
      </rPr>
      <t xml:space="preserve">PLANILHA DE CUSTOS E FORMAÇÃO DE PREÇOS </t>
    </r>
    <r>
      <rPr>
        <b/>
        <sz val="18"/>
        <color rgb="FF800080"/>
        <rFont val="Arial"/>
      </rPr>
      <t xml:space="preserve"> </t>
    </r>
  </si>
  <si>
    <r>
      <rPr>
        <b/>
        <sz val="10"/>
        <color rgb="FF1F497D"/>
        <rFont val="Arial"/>
      </rPr>
      <t xml:space="preserve">01/01/21 a 31/12/23 </t>
    </r>
    <r>
      <rPr>
        <i/>
        <sz val="9"/>
        <color rgb="FF1F497D"/>
        <rFont val="Arial"/>
      </rPr>
      <t>SIND DAS EMPR DE SEGURANCA E VIGILANCIA DO EST DO RGS</t>
    </r>
    <r>
      <rPr>
        <sz val="9"/>
        <color rgb="FF1F497D"/>
        <rFont val="Arial"/>
      </rPr>
      <t xml:space="preserve"> </t>
    </r>
    <r>
      <rPr>
        <b/>
        <sz val="9"/>
        <color rgb="FF1F497D"/>
        <rFont val="Arial"/>
      </rPr>
      <t xml:space="preserve">e </t>
    </r>
    <r>
      <rPr>
        <i/>
        <sz val="10"/>
        <color rgb="FF1F497D"/>
        <rFont val="Arial"/>
      </rPr>
      <t>SIND PROFI VIGIL, EMPREG DE EMPR SEG E VIGIL DE PORTO ALEGRE E REGIAO METROPOLITANA DO RGS</t>
    </r>
  </si>
  <si>
    <r>
      <rPr>
        <b/>
        <sz val="11"/>
        <color theme="1"/>
        <rFont val="Arial"/>
      </rPr>
      <t xml:space="preserve">ANEXO   III </t>
    </r>
    <r>
      <rPr>
        <b/>
        <u/>
        <sz val="11"/>
        <color theme="1"/>
        <rFont val="Arial"/>
      </rPr>
      <t>- A</t>
    </r>
    <r>
      <rPr>
        <b/>
        <sz val="11"/>
        <color theme="1"/>
        <rFont val="Arial"/>
      </rPr>
      <t xml:space="preserve"> 
MÃO DE OBRA                                                                                                                                                                                                                                                                             Mão de obra vinculada à execução contratual
</t>
    </r>
  </si>
  <si>
    <r>
      <rPr>
        <b/>
        <sz val="10"/>
        <color theme="1"/>
        <rFont val="Arial"/>
      </rPr>
      <t xml:space="preserve">Salário normativo da categoria profissional - </t>
    </r>
    <r>
      <rPr>
        <b/>
        <sz val="10"/>
        <color rgb="FF0000FF"/>
        <rFont val="Arial"/>
      </rPr>
      <t xml:space="preserve"> </t>
    </r>
    <r>
      <rPr>
        <b/>
        <sz val="10"/>
        <color rgb="FF333399"/>
        <rFont val="Arial"/>
      </rPr>
      <t>para a jornada de 44 h/sem</t>
    </r>
  </si>
  <si>
    <r>
      <rPr>
        <b/>
        <sz val="10"/>
        <color theme="1"/>
        <rFont val="Arial"/>
      </rPr>
      <t xml:space="preserve">Categoria profissional  </t>
    </r>
    <r>
      <rPr>
        <b/>
        <sz val="10"/>
        <color rgb="FF1F497D"/>
        <rFont val="Arial"/>
      </rPr>
      <t>CBO: 5174-20</t>
    </r>
  </si>
  <si>
    <t>Vigia Noturno</t>
  </si>
  <si>
    <t xml:space="preserve">Salário-base </t>
  </si>
  <si>
    <r>
      <rPr>
        <b/>
        <sz val="11"/>
        <color rgb="FF000000"/>
        <rFont val="Arial"/>
      </rPr>
      <t xml:space="preserve">Ajuda de Custo </t>
    </r>
    <r>
      <rPr>
        <b/>
        <sz val="10"/>
        <color rgb="FF333399"/>
        <rFont val="Arial"/>
      </rPr>
      <t>(15,00% do SB) - CLÁUSULA 30ª CCT</t>
    </r>
  </si>
  <si>
    <t>Adicional Noturno das 22h às 5h: (7h de 60min p/dia + 1 h reduzida noturna p/dia)</t>
  </si>
  <si>
    <r>
      <rPr>
        <b/>
        <sz val="10"/>
        <color theme="1"/>
        <rFont val="Arial"/>
      </rPr>
      <t xml:space="preserve">Transporte                                              </t>
    </r>
    <r>
      <rPr>
        <b/>
        <sz val="10"/>
        <color rgb="FF000080"/>
        <rFont val="Arial"/>
      </rPr>
      <t xml:space="preserve"> </t>
    </r>
    <r>
      <rPr>
        <b/>
        <sz val="10"/>
        <color rgb="FF333399"/>
        <rFont val="Arial"/>
      </rPr>
      <t>Cálculo do valor: [(2xVTx15) – (6%xSB)]</t>
    </r>
  </si>
  <si>
    <r>
      <rPr>
        <b/>
        <sz val="9"/>
        <color theme="1"/>
        <rFont val="Arial"/>
      </rPr>
      <t xml:space="preserve">      A.1) Valor da passagem do transporte coletivo no município de prestação dos serviços:</t>
    </r>
    <r>
      <rPr>
        <b/>
        <sz val="9"/>
        <color rgb="FFFF0000"/>
        <rFont val="Arial"/>
      </rPr>
      <t xml:space="preserve"> </t>
    </r>
  </si>
  <si>
    <r>
      <rPr>
        <b/>
        <sz val="10"/>
        <color theme="1"/>
        <rFont val="Arial"/>
      </rPr>
      <t xml:space="preserve">Auxílio-alimentação  (vales, cesta básica, entre outros) </t>
    </r>
    <r>
      <rPr>
        <b/>
        <sz val="8"/>
        <color rgb="FF000080"/>
        <rFont val="Arial"/>
      </rPr>
      <t>Cálculo do valor = [(15xVA)x(1-</t>
    </r>
    <r>
      <rPr>
        <b/>
        <sz val="10"/>
        <color rgb="FF000080"/>
        <rFont val="Arial"/>
      </rPr>
      <t>0,20</t>
    </r>
    <r>
      <rPr>
        <b/>
        <sz val="8"/>
        <color rgb="FF000080"/>
        <rFont val="Arial"/>
      </rPr>
      <t>)]</t>
    </r>
  </si>
  <si>
    <r>
      <rPr>
        <b/>
        <sz val="9"/>
        <color theme="1"/>
        <rFont val="Arial"/>
      </rPr>
      <t xml:space="preserve">      B.1) Valor do auxílio-alimentação </t>
    </r>
    <r>
      <rPr>
        <b/>
        <sz val="9"/>
        <color rgb="FF000080"/>
        <rFont val="Arial"/>
      </rPr>
      <t>(CLÁUSULA 33 da CCT )</t>
    </r>
    <r>
      <rPr>
        <b/>
        <sz val="9"/>
        <color theme="1"/>
        <rFont val="Arial"/>
      </rPr>
      <t xml:space="preserve">: </t>
    </r>
  </si>
  <si>
    <r>
      <rPr>
        <b/>
        <sz val="10"/>
        <color theme="1"/>
        <rFont val="Arial"/>
      </rPr>
      <t xml:space="preserve">Seguro Acidente de Trabalho = SAT = (RAT x FAP)
</t>
    </r>
    <r>
      <rPr>
        <sz val="10"/>
        <color rgb="FF333399"/>
        <rFont val="Arial"/>
      </rPr>
      <t>SAT =</t>
    </r>
    <r>
      <rPr>
        <b/>
        <sz val="10"/>
        <color rgb="FF333399"/>
        <rFont val="Arial"/>
      </rPr>
      <t xml:space="preserve"> </t>
    </r>
    <r>
      <rPr>
        <b/>
        <sz val="8"/>
        <color rgb="FF333399"/>
        <rFont val="Arial"/>
      </rPr>
      <t>( %Riscos Ambientais do Trabalho x Fator Acidentário de Prevenção de cada empresa )</t>
    </r>
  </si>
  <si>
    <r>
      <rPr>
        <b/>
        <sz val="10"/>
        <color theme="1"/>
        <rFont val="Arial"/>
      </rPr>
      <t xml:space="preserve">13º (décimo terceiro) salário </t>
    </r>
    <r>
      <rPr>
        <b/>
        <sz val="10"/>
        <color rgb="FF333399"/>
        <rFont val="Arial"/>
      </rPr>
      <t xml:space="preserve"> "Obrigatória" a cotação de 8,33% (= Rem./12)sobre o valor do Módulo 1-Composição da Remuneração, conforme art. 19-A e Anexo VII da IN 2/08.      </t>
    </r>
  </si>
  <si>
    <r>
      <rPr>
        <b/>
        <sz val="10"/>
        <color theme="1"/>
        <rFont val="Arial"/>
      </rPr>
      <t xml:space="preserve">Afastamento maternidade             </t>
    </r>
    <r>
      <rPr>
        <b/>
        <sz val="10"/>
        <color rgb="FF993300"/>
        <rFont val="Arial"/>
      </rPr>
      <t xml:space="preserve"> </t>
    </r>
    <r>
      <rPr>
        <b/>
        <sz val="10"/>
        <color rgb="FF333399"/>
        <rFont val="Arial"/>
      </rPr>
      <t>Cálculo do valor = {[(Rem+1/3Rem)/12]x(4/12)}x2%</t>
    </r>
  </si>
  <si>
    <r>
      <rPr>
        <b/>
        <sz val="10"/>
        <color theme="1"/>
        <rFont val="Arial"/>
      </rPr>
      <t xml:space="preserve">Multa sobre FGTS e contribuições sociais sobre o aviso-prévio indenizado                            </t>
    </r>
    <r>
      <rPr>
        <b/>
        <sz val="10"/>
        <color rgb="FF000080"/>
        <rFont val="Arial"/>
      </rPr>
      <t>Cálculo do valor: Rem (50% x 8% x 5%)</t>
    </r>
  </si>
  <si>
    <r>
      <rPr>
        <b/>
        <sz val="10"/>
        <color theme="1"/>
        <rFont val="Arial"/>
      </rPr>
      <t xml:space="preserve">Aviso-previo trabalhado               </t>
    </r>
    <r>
      <rPr>
        <b/>
        <sz val="10"/>
        <color rgb="FF993300"/>
        <rFont val="Arial"/>
      </rPr>
      <t xml:space="preserve">    </t>
    </r>
    <r>
      <rPr>
        <b/>
        <sz val="10"/>
        <color rgb="FF333399"/>
        <rFont val="Arial"/>
      </rPr>
      <t xml:space="preserve"> 
Cálculo do valor= [(Rem/30)x7]/</t>
    </r>
    <r>
      <rPr>
        <b/>
        <sz val="12"/>
        <color rgb="FF333399"/>
        <rFont val="Arial"/>
      </rPr>
      <t>12</t>
    </r>
    <r>
      <rPr>
        <b/>
        <sz val="10"/>
        <color rgb="FF333399"/>
        <rFont val="Arial"/>
      </rPr>
      <t xml:space="preserve"> meses do contrato</t>
    </r>
  </si>
  <si>
    <r>
      <rPr>
        <b/>
        <sz val="10"/>
        <color theme="1"/>
        <rFont val="Arial"/>
      </rPr>
      <t xml:space="preserve">Multa sobre FGTS e contribuições sociais sobre o aviso-prévio trabalhado                                         </t>
    </r>
    <r>
      <rPr>
        <b/>
        <sz val="10"/>
        <color rgb="FFFF0000"/>
        <rFont val="Arial"/>
      </rPr>
      <t xml:space="preserve"> </t>
    </r>
    <r>
      <rPr>
        <b/>
        <sz val="10"/>
        <color rgb="FF000080"/>
        <rFont val="Arial"/>
      </rPr>
      <t>Cálculo do valor: Rem(40% = 10%) x 8% x 100%</t>
    </r>
  </si>
  <si>
    <r>
      <rPr>
        <b/>
        <sz val="10"/>
        <color theme="1"/>
        <rFont val="Arial"/>
      </rPr>
      <t xml:space="preserve">Férias e terço constitucional de férias </t>
    </r>
    <r>
      <rPr>
        <b/>
        <sz val="10"/>
        <color rgb="FF000080"/>
        <rFont val="Arial"/>
      </rPr>
      <t xml:space="preserve">  Cálculo do valor = [(Rem/12) + (Rem/3)]/12</t>
    </r>
  </si>
  <si>
    <r>
      <rPr>
        <b/>
        <sz val="10"/>
        <color theme="1"/>
        <rFont val="Arial"/>
      </rPr>
      <t xml:space="preserve">Ausência por doença                          </t>
    </r>
    <r>
      <rPr>
        <b/>
        <sz val="10"/>
        <color rgb="FF333399"/>
        <rFont val="Arial"/>
      </rPr>
      <t>Cálculo do valor = [(Rem/30)x5dias]/12</t>
    </r>
  </si>
  <si>
    <r>
      <rPr>
        <b/>
        <sz val="10"/>
        <color theme="1"/>
        <rFont val="Arial"/>
      </rPr>
      <t xml:space="preserve">Licença-paternidade                           </t>
    </r>
    <r>
      <rPr>
        <b/>
        <sz val="10"/>
        <color rgb="FF333399"/>
        <rFont val="Arial"/>
      </rPr>
      <t>Cálculo do valor = {[(Rem/30)x5dias]/12}x1,5%</t>
    </r>
  </si>
  <si>
    <r>
      <rPr>
        <b/>
        <sz val="10"/>
        <color theme="1"/>
        <rFont val="Arial"/>
      </rPr>
      <t xml:space="preserve">Ausências legais                                </t>
    </r>
    <r>
      <rPr>
        <b/>
        <sz val="10"/>
        <color rgb="FF333399"/>
        <rFont val="Arial"/>
      </rPr>
      <t xml:space="preserve"> Cálculo do valor = [(Rem/30)x2,96dias]/12</t>
    </r>
  </si>
  <si>
    <r>
      <rPr>
        <b/>
        <sz val="10"/>
        <color theme="1"/>
        <rFont val="Arial"/>
      </rPr>
      <t xml:space="preserve">Ausência por acidente de trabalho     </t>
    </r>
    <r>
      <rPr>
        <b/>
        <sz val="10"/>
        <color rgb="FF333399"/>
        <rFont val="Arial"/>
      </rPr>
      <t>Cálculo do valor  = {[(Rem/30)x</t>
    </r>
    <r>
      <rPr>
        <b/>
        <sz val="12"/>
        <color rgb="FF333399"/>
        <rFont val="Arial"/>
      </rPr>
      <t>15</t>
    </r>
    <r>
      <rPr>
        <b/>
        <sz val="10"/>
        <color rgb="FF333399"/>
        <rFont val="Arial"/>
      </rPr>
      <t xml:space="preserve">dias]/12}x0,78% </t>
    </r>
  </si>
  <si>
    <r>
      <rPr>
        <sz val="10"/>
        <color theme="1"/>
        <rFont val="Arial"/>
      </rPr>
      <t xml:space="preserve">  </t>
    </r>
    <r>
      <rPr>
        <b/>
        <sz val="10"/>
        <color theme="1"/>
        <rFont val="Arial"/>
      </rPr>
      <t>a) Cofins</t>
    </r>
  </si>
  <si>
    <r>
      <rPr>
        <sz val="10"/>
        <color theme="1"/>
        <rFont val="Arial"/>
      </rPr>
      <t xml:space="preserve">  </t>
    </r>
    <r>
      <rPr>
        <b/>
        <sz val="10"/>
        <color theme="1"/>
        <rFont val="Arial"/>
      </rPr>
      <t>b) PIS</t>
    </r>
  </si>
  <si>
    <r>
      <rPr>
        <sz val="10"/>
        <color theme="1"/>
        <rFont val="Arial"/>
      </rPr>
      <t xml:space="preserve">  </t>
    </r>
    <r>
      <rPr>
        <b/>
        <sz val="10"/>
        <color theme="1"/>
        <rFont val="Arial"/>
      </rPr>
      <t xml:space="preserve">a) ISS                                               </t>
    </r>
  </si>
  <si>
    <r>
      <rPr>
        <b/>
        <sz val="12"/>
        <color theme="1"/>
        <rFont val="Arial"/>
      </rPr>
      <t>ANEXO  III</t>
    </r>
    <r>
      <rPr>
        <b/>
        <u/>
        <sz val="12"/>
        <color theme="1"/>
        <rFont val="Arial"/>
      </rPr>
      <t xml:space="preserve"> - B
</t>
    </r>
    <r>
      <rPr>
        <b/>
        <sz val="11"/>
        <color theme="1"/>
        <rFont val="Arial"/>
      </rPr>
      <t xml:space="preserve">Quadro-Resumo do custo por empregado
</t>
    </r>
  </si>
  <si>
    <t>VALOR TOTAL PARA 2(DOIS) EMPREGADOS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</si>
  <si>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</si>
  <si>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r>
      <rPr>
        <sz val="10"/>
        <color theme="1"/>
        <rFont val="Arial"/>
      </rPr>
      <t xml:space="preserve">Vigia Noturno + (15% Adicional de Risco) </t>
    </r>
    <r>
      <rPr>
        <b/>
        <sz val="10"/>
        <color theme="1"/>
        <rFont val="Arial"/>
      </rPr>
      <t>12h x 36h</t>
    </r>
  </si>
  <si>
    <r>
      <rPr>
        <b/>
        <sz val="18"/>
        <color theme="1"/>
        <rFont val="Arial"/>
      </rPr>
      <t>ANEXO   XIII</t>
    </r>
    <r>
      <rPr>
        <b/>
        <sz val="18"/>
        <color rgb="FFFF0000"/>
        <rFont val="Arial"/>
      </rPr>
      <t xml:space="preserve"> </t>
    </r>
    <r>
      <rPr>
        <b/>
        <sz val="18"/>
        <color theme="1"/>
        <rFont val="Arial"/>
      </rPr>
      <t xml:space="preserve"> do Pregão CMV nº</t>
    </r>
    <r>
      <rPr>
        <b/>
        <sz val="18"/>
        <color rgb="FFFF0000"/>
        <rFont val="Arial"/>
      </rPr>
      <t xml:space="preserve">   12/2021
</t>
    </r>
    <r>
      <rPr>
        <b/>
        <sz val="18"/>
        <color theme="1"/>
        <rFont val="Arial"/>
      </rPr>
      <t xml:space="preserve">PLANILHA DE CUSTOS E FORMAÇÃO DE PREÇOS </t>
    </r>
    <r>
      <rPr>
        <b/>
        <sz val="18"/>
        <color rgb="FF800080"/>
        <rFont val="Arial"/>
      </rPr>
      <t xml:space="preserve"> </t>
    </r>
  </si>
  <si>
    <t>Dia:  12/07/2021</t>
  </si>
  <si>
    <r>
      <rPr>
        <b/>
        <sz val="10"/>
        <color rgb="FF1F497D"/>
        <rFont val="Arial"/>
      </rPr>
      <t xml:space="preserve">01/01/21 a 31/12/23 </t>
    </r>
    <r>
      <rPr>
        <i/>
        <sz val="9"/>
        <color rgb="FF1F497D"/>
        <rFont val="Arial"/>
      </rPr>
      <t>SIND DAS EMPR DE SEGURANCA E VIGILANCIA DO EST DO RGS</t>
    </r>
    <r>
      <rPr>
        <sz val="9"/>
        <color rgb="FF1F497D"/>
        <rFont val="Arial"/>
      </rPr>
      <t xml:space="preserve"> </t>
    </r>
    <r>
      <rPr>
        <b/>
        <sz val="9"/>
        <color rgb="FF1F497D"/>
        <rFont val="Arial"/>
      </rPr>
      <t xml:space="preserve">e </t>
    </r>
    <r>
      <rPr>
        <i/>
        <sz val="10"/>
        <color rgb="FF1F497D"/>
        <rFont val="Arial"/>
      </rPr>
      <t>SIND PROFI VIGIL, EMPREG DE EMPR SEG E VIGIL DE PORTO ALEGRE E REGIAO METROPOLITANA DO RGS</t>
    </r>
  </si>
  <si>
    <r>
      <rPr>
        <b/>
        <sz val="11"/>
        <color theme="1"/>
        <rFont val="Arial"/>
      </rPr>
      <t xml:space="preserve">ANEXO   III </t>
    </r>
    <r>
      <rPr>
        <b/>
        <u/>
        <sz val="11"/>
        <color theme="1"/>
        <rFont val="Arial"/>
      </rPr>
      <t>- A</t>
    </r>
    <r>
      <rPr>
        <b/>
        <sz val="11"/>
        <color theme="1"/>
        <rFont val="Arial"/>
      </rPr>
      <t xml:space="preserve"> 
MÃO DE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Mão de obra vinculada à execução contratual
</t>
    </r>
  </si>
  <si>
    <r>
      <rPr>
        <b/>
        <sz val="10"/>
        <color theme="1"/>
        <rFont val="Arial"/>
      </rPr>
      <t xml:space="preserve">Salário normativo da categoria profissional - </t>
    </r>
    <r>
      <rPr>
        <b/>
        <sz val="10"/>
        <color rgb="FF0000FF"/>
        <rFont val="Arial"/>
      </rPr>
      <t xml:space="preserve"> </t>
    </r>
    <r>
      <rPr>
        <b/>
        <sz val="10"/>
        <color rgb="FF333399"/>
        <rFont val="Arial"/>
      </rPr>
      <t>para a jornada de 44 h/sem</t>
    </r>
  </si>
  <si>
    <r>
      <rPr>
        <b/>
        <sz val="10"/>
        <color theme="1"/>
        <rFont val="Arial"/>
      </rPr>
      <t xml:space="preserve">Categoria profissional  </t>
    </r>
    <r>
      <rPr>
        <b/>
        <sz val="10"/>
        <color rgb="FF1F497D"/>
        <rFont val="Arial"/>
      </rPr>
      <t>CBO: 5143-20</t>
    </r>
  </si>
  <si>
    <t>Nº Auxiliares</t>
  </si>
  <si>
    <r>
      <rPr>
        <b/>
        <sz val="10"/>
        <color theme="1"/>
        <rFont val="Arial"/>
      </rPr>
      <t xml:space="preserve">Adicional de Risco </t>
    </r>
    <r>
      <rPr>
        <b/>
        <sz val="10"/>
        <color rgb="FF333399"/>
        <rFont val="Arial"/>
      </rPr>
      <t>(15,00% do SB) - CLÁUSULA 30ª</t>
    </r>
  </si>
  <si>
    <r>
      <rPr>
        <b/>
        <sz val="10"/>
        <color theme="1"/>
        <rFont val="Arial"/>
      </rPr>
      <t xml:space="preserve">Transporte                                              </t>
    </r>
    <r>
      <rPr>
        <b/>
        <sz val="10"/>
        <color rgb="FF000080"/>
        <rFont val="Arial"/>
      </rPr>
      <t xml:space="preserve"> </t>
    </r>
    <r>
      <rPr>
        <b/>
        <sz val="10"/>
        <color rgb="FF333399"/>
        <rFont val="Arial"/>
      </rPr>
      <t>Cálculo do valor: [(2xVTx21) – (6%xSB)]</t>
    </r>
  </si>
  <si>
    <r>
      <rPr>
        <b/>
        <sz val="9"/>
        <color theme="1"/>
        <rFont val="Arial"/>
      </rPr>
      <t xml:space="preserve">      A.1) Valor da passagem do transporte coletivo no município de prestação dos serviços:</t>
    </r>
    <r>
      <rPr>
        <b/>
        <sz val="9"/>
        <color rgb="FFFF0000"/>
        <rFont val="Arial"/>
      </rPr>
      <t xml:space="preserve"> </t>
    </r>
  </si>
  <si>
    <r>
      <rPr>
        <b/>
        <sz val="10"/>
        <color theme="1"/>
        <rFont val="Arial"/>
      </rPr>
      <t xml:space="preserve">Auxílio-alimentação  (vales, cesta básica, entre outros) </t>
    </r>
    <r>
      <rPr>
        <b/>
        <sz val="8"/>
        <color rgb="FF000080"/>
        <rFont val="Arial"/>
      </rPr>
      <t>Cálculo do valor = [(21xVA)x(1-</t>
    </r>
    <r>
      <rPr>
        <b/>
        <sz val="10"/>
        <color rgb="FF000080"/>
        <rFont val="Arial"/>
      </rPr>
      <t>0,2</t>
    </r>
    <r>
      <rPr>
        <b/>
        <sz val="8"/>
        <color rgb="FF000080"/>
        <rFont val="Arial"/>
      </rPr>
      <t>)]</t>
    </r>
  </si>
  <si>
    <r>
      <rPr>
        <b/>
        <sz val="9"/>
        <color theme="1"/>
        <rFont val="Arial"/>
      </rPr>
      <t xml:space="preserve">      B.1) Valor do auxílio-alimentação </t>
    </r>
    <r>
      <rPr>
        <b/>
        <sz val="9"/>
        <color rgb="FF000080"/>
        <rFont val="Arial"/>
      </rPr>
      <t>(CLÁUSULA 33 da CCT )</t>
    </r>
    <r>
      <rPr>
        <b/>
        <sz val="9"/>
        <color theme="1"/>
        <rFont val="Arial"/>
      </rPr>
      <t xml:space="preserve">: </t>
    </r>
  </si>
  <si>
    <r>
      <rPr>
        <b/>
        <sz val="10"/>
        <color theme="1"/>
        <rFont val="Arial"/>
      </rPr>
      <t xml:space="preserve">Seguro Acidente de Trabalho =                          SAT = (RAT x FAP)
</t>
    </r>
    <r>
      <rPr>
        <sz val="10"/>
        <color rgb="FF333399"/>
        <rFont val="Arial"/>
      </rPr>
      <t>SAT =</t>
    </r>
    <r>
      <rPr>
        <b/>
        <sz val="10"/>
        <color rgb="FF333399"/>
        <rFont val="Arial"/>
      </rPr>
      <t xml:space="preserve"> </t>
    </r>
    <r>
      <rPr>
        <b/>
        <sz val="8"/>
        <color rgb="FF333399"/>
        <rFont val="Arial"/>
      </rPr>
      <t>( %Riscos Ambientais do Trabalho x Fator Acidentário de Prevenção de cada empresa )</t>
    </r>
  </si>
  <si>
    <r>
      <rPr>
        <b/>
        <sz val="10"/>
        <color theme="1"/>
        <rFont val="Arial"/>
      </rPr>
      <t xml:space="preserve">13º (décimo terceiro) salário </t>
    </r>
    <r>
      <rPr>
        <b/>
        <sz val="10"/>
        <color rgb="FF333399"/>
        <rFont val="Arial"/>
      </rPr>
      <t xml:space="preserve"> "Obrigatória" a cotação de 8,33% (= Rem./12)sobre o valor do Módulo 1-Composição da Remuneração, conforme art. 19-A e Anexo VII da IN 2/08.      </t>
    </r>
  </si>
  <si>
    <r>
      <rPr>
        <b/>
        <sz val="10"/>
        <color theme="1"/>
        <rFont val="Arial"/>
      </rPr>
      <t xml:space="preserve">Afastamento maternidade             </t>
    </r>
    <r>
      <rPr>
        <b/>
        <sz val="10"/>
        <color rgb="FF993300"/>
        <rFont val="Arial"/>
      </rPr>
      <t xml:space="preserve"> </t>
    </r>
    <r>
      <rPr>
        <b/>
        <sz val="10"/>
        <color rgb="FF333399"/>
        <rFont val="Arial"/>
      </rPr>
      <t>Cálculo do valor = {[(Rem+1/3Rem)/12]x(4/12)}x2%</t>
    </r>
  </si>
  <si>
    <r>
      <rPr>
        <b/>
        <sz val="10"/>
        <color theme="1"/>
        <rFont val="Arial"/>
      </rPr>
      <t xml:space="preserve">Multa sobre FGTS e contribuições sociais sobre o aviso-prévio indenizado                            </t>
    </r>
    <r>
      <rPr>
        <b/>
        <sz val="10"/>
        <color rgb="FF000080"/>
        <rFont val="Arial"/>
      </rPr>
      <t>Cálculo do valor: Rem (50% x 8% x 5%)</t>
    </r>
  </si>
  <si>
    <r>
      <rPr>
        <b/>
        <sz val="10"/>
        <color theme="1"/>
        <rFont val="Arial"/>
      </rPr>
      <t xml:space="preserve">Aviso-previo trabalhado               </t>
    </r>
    <r>
      <rPr>
        <b/>
        <sz val="10"/>
        <color rgb="FF993300"/>
        <rFont val="Arial"/>
      </rPr>
      <t xml:space="preserve">    </t>
    </r>
    <r>
      <rPr>
        <b/>
        <sz val="10"/>
        <color rgb="FF333399"/>
        <rFont val="Arial"/>
      </rPr>
      <t xml:space="preserve"> 
Cálculo do valor= [(Rem/30)x7]/</t>
    </r>
    <r>
      <rPr>
        <b/>
        <sz val="12"/>
        <color rgb="FF333399"/>
        <rFont val="Arial"/>
      </rPr>
      <t>12</t>
    </r>
    <r>
      <rPr>
        <b/>
        <sz val="10"/>
        <color rgb="FF333399"/>
        <rFont val="Arial"/>
      </rPr>
      <t xml:space="preserve"> meses do contrato</t>
    </r>
  </si>
  <si>
    <r>
      <rPr>
        <b/>
        <sz val="10"/>
        <color theme="1"/>
        <rFont val="Arial"/>
      </rPr>
      <t xml:space="preserve">Multa sobre FGTS e contribuições sociais sobre o aviso-prévio trabalhado                                         </t>
    </r>
    <r>
      <rPr>
        <b/>
        <sz val="10"/>
        <color rgb="FFFF0000"/>
        <rFont val="Arial"/>
      </rPr>
      <t xml:space="preserve"> </t>
    </r>
    <r>
      <rPr>
        <b/>
        <sz val="10"/>
        <color rgb="FF000080"/>
        <rFont val="Arial"/>
      </rPr>
      <t>Cálculo do valor: Rem(40% = 10%) x 8% x 100%</t>
    </r>
  </si>
  <si>
    <r>
      <rPr>
        <b/>
        <sz val="10"/>
        <color theme="1"/>
        <rFont val="Arial"/>
      </rPr>
      <t xml:space="preserve">Férias e terço constitucional de férias </t>
    </r>
    <r>
      <rPr>
        <b/>
        <sz val="10"/>
        <color rgb="FF000080"/>
        <rFont val="Arial"/>
      </rPr>
      <t xml:space="preserve">  Cálculo do valor = [(Rem/12) + (Rem/3)]/12</t>
    </r>
  </si>
  <si>
    <r>
      <rPr>
        <b/>
        <sz val="10"/>
        <color theme="1"/>
        <rFont val="Arial"/>
      </rPr>
      <t xml:space="preserve">Ausência por doença                          </t>
    </r>
    <r>
      <rPr>
        <b/>
        <sz val="10"/>
        <color rgb="FF333399"/>
        <rFont val="Arial"/>
      </rPr>
      <t>Cálculo do valor = [(Rem/30)x5dias]/12</t>
    </r>
  </si>
  <si>
    <r>
      <rPr>
        <b/>
        <sz val="10"/>
        <color theme="1"/>
        <rFont val="Arial"/>
      </rPr>
      <t xml:space="preserve">Licença-paternidade                           </t>
    </r>
    <r>
      <rPr>
        <b/>
        <sz val="10"/>
        <color rgb="FF333399"/>
        <rFont val="Arial"/>
      </rPr>
      <t>Cálculo do valor = {[(Rem/30)x5dias]/12}x1,5%</t>
    </r>
  </si>
  <si>
    <r>
      <rPr>
        <b/>
        <sz val="10"/>
        <color theme="1"/>
        <rFont val="Arial"/>
      </rPr>
      <t xml:space="preserve">Ausências legais                                </t>
    </r>
    <r>
      <rPr>
        <b/>
        <sz val="10"/>
        <color rgb="FF333399"/>
        <rFont val="Arial"/>
      </rPr>
      <t xml:space="preserve"> Cálculo do valor = [(Rem/30)x2,96dias]/12</t>
    </r>
  </si>
  <si>
    <r>
      <rPr>
        <b/>
        <sz val="10"/>
        <color theme="1"/>
        <rFont val="Arial"/>
      </rPr>
      <t xml:space="preserve">Ausência por acidente de trabalho     </t>
    </r>
    <r>
      <rPr>
        <b/>
        <sz val="10"/>
        <color rgb="FF333399"/>
        <rFont val="Arial"/>
      </rPr>
      <t>Cálculo do valor  = {[(Rem/30)x</t>
    </r>
    <r>
      <rPr>
        <b/>
        <sz val="12"/>
        <color rgb="FF333399"/>
        <rFont val="Arial"/>
      </rPr>
      <t>15</t>
    </r>
    <r>
      <rPr>
        <b/>
        <sz val="10"/>
        <color rgb="FF333399"/>
        <rFont val="Arial"/>
      </rPr>
      <t xml:space="preserve">dias]/12}x0,78% </t>
    </r>
  </si>
  <si>
    <r>
      <rPr>
        <sz val="10"/>
        <color theme="1"/>
        <rFont val="Arial"/>
      </rPr>
      <t xml:space="preserve">  </t>
    </r>
    <r>
      <rPr>
        <b/>
        <sz val="10"/>
        <color theme="1"/>
        <rFont val="Arial"/>
      </rPr>
      <t>a) Cofins</t>
    </r>
  </si>
  <si>
    <r>
      <rPr>
        <sz val="10"/>
        <color theme="1"/>
        <rFont val="Arial"/>
      </rPr>
      <t xml:space="preserve">  </t>
    </r>
    <r>
      <rPr>
        <b/>
        <sz val="10"/>
        <color theme="1"/>
        <rFont val="Arial"/>
      </rPr>
      <t>b) PIS</t>
    </r>
  </si>
  <si>
    <r>
      <rPr>
        <sz val="10"/>
        <color theme="1"/>
        <rFont val="Arial"/>
      </rPr>
      <t xml:space="preserve">  </t>
    </r>
    <r>
      <rPr>
        <b/>
        <sz val="10"/>
        <color theme="1"/>
        <rFont val="Arial"/>
      </rPr>
      <t xml:space="preserve">a) ISS                                               </t>
    </r>
  </si>
  <si>
    <r>
      <rPr>
        <b/>
        <sz val="12"/>
        <color theme="1"/>
        <rFont val="Arial"/>
      </rPr>
      <t>ANEXO  III</t>
    </r>
    <r>
      <rPr>
        <b/>
        <u/>
        <sz val="12"/>
        <color theme="1"/>
        <rFont val="Arial"/>
      </rPr>
      <t xml:space="preserve"> - B
</t>
    </r>
    <r>
      <rPr>
        <b/>
        <sz val="11"/>
        <color theme="1"/>
        <rFont val="Arial"/>
      </rPr>
      <t xml:space="preserve">Quadro-Resumo do custo por empregado
</t>
    </r>
  </si>
  <si>
    <t>VALOR TOTAL PARA 1 (UM) EMPREGADO</t>
  </si>
  <si>
    <r>
      <rPr>
        <b/>
        <sz val="14"/>
        <color theme="1"/>
        <rFont val="Arial"/>
      </rPr>
      <t xml:space="preserve">Valor global da proposta </t>
    </r>
    <r>
      <rPr>
        <b/>
        <sz val="10"/>
        <color theme="1"/>
        <rFont val="Arial"/>
      </rPr>
      <t>(valor mensal do serviço x nº de meses do contrato)</t>
    </r>
  </si>
  <si>
    <r>
      <rPr>
        <sz val="10"/>
        <color theme="1"/>
        <rFont val="Arial"/>
      </rPr>
      <t xml:space="preserve">Vigia + (15% Adicional de Risco) </t>
    </r>
    <r>
      <rPr>
        <b/>
        <sz val="10"/>
        <color theme="1"/>
        <rFont val="Arial"/>
      </rPr>
      <t>8h</t>
    </r>
  </si>
  <si>
    <t>ANEXO V</t>
  </si>
  <si>
    <t>PLANILHA DE QUANTIDADES E ORÇAMENTO DE UNIFORMES</t>
  </si>
  <si>
    <t>Instruções:</t>
  </si>
  <si>
    <t>As quantidades eventualmente preenchidas nestas planilhas são apenas as estimadas.</t>
  </si>
  <si>
    <t>As quantidades referem-se ao necessário para os 12 (doze) meses de contrato.</t>
  </si>
  <si>
    <t>Deve-se descrever todos os uniformes/materiais/equipamentos necessários à consecução do serviço.</t>
  </si>
  <si>
    <t>MÓDULO 3 – UNIFORMES</t>
  </si>
  <si>
    <t>UNIFORMES VIGIAS</t>
  </si>
  <si>
    <t>Qtde</t>
  </si>
  <si>
    <t>Descrição</t>
  </si>
  <si>
    <t>Custo unitário</t>
  </si>
  <si>
    <t>Vida útil (meses)</t>
  </si>
  <si>
    <t>Custo anual (R$)</t>
  </si>
  <si>
    <t>Custo mensal (R$)</t>
  </si>
  <si>
    <t>Calça social preta</t>
  </si>
  <si>
    <t>12</t>
  </si>
  <si>
    <t>Camisa de manga curta</t>
  </si>
  <si>
    <t>Camisa de manga longa</t>
  </si>
  <si>
    <t>Casaco</t>
  </si>
  <si>
    <t>Par de Botinas/Sapatos tipo coturno</t>
  </si>
  <si>
    <t>Boné</t>
  </si>
  <si>
    <t xml:space="preserve"> </t>
  </si>
  <si>
    <t>Custo Total Mensal</t>
  </si>
  <si>
    <t>Custo por Vigia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</si>
</sst>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R$ &quot;* #,##0.00_-;&quot;-R$ &quot;* #,##0.00_-;_-&quot;R$ &quot;* \-??_-;_-@"/>
    <numFmt numFmtId="165" formatCode="d/m/yyyy"/>
    <numFmt numFmtId="166" formatCode="&quot;R$ &quot;#,##0.00"/>
    <numFmt numFmtId="167" formatCode="0.0000"/>
    <numFmt numFmtId="168" formatCode="0.0000%"/>
    <numFmt numFmtId="169" formatCode="_-* #,##0.00_-;\-* #,##0.00_-;_-* &quot;-&quot;??_-;_-@"/>
  </numFmts>
  <fonts count="50">
    <font>
      <sz val="11"/>
      <color rgb="FF000000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6"/>
      <color rgb="FF000000"/>
      <name val="Calibri"/>
    </font>
    <font>
      <b/>
      <sz val="16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4"/>
      <color rgb="FF000000"/>
      <name val="Calibri"/>
    </font>
    <font>
      <b/>
      <sz val="14"/>
      <color theme="1"/>
      <name val="Calibri"/>
    </font>
    <font>
      <b/>
      <sz val="18"/>
      <color rgb="FFFF0000"/>
      <name val="Arial"/>
    </font>
    <font>
      <b/>
      <sz val="18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b/>
      <sz val="10"/>
      <color rgb="FF1F497D"/>
      <name val="Arial"/>
    </font>
    <font>
      <b/>
      <sz val="11"/>
      <color theme="1"/>
      <name val="Arial"/>
    </font>
    <font>
      <sz val="10"/>
      <color rgb="FFFF0000"/>
      <name val="Arial"/>
    </font>
    <font>
      <sz val="10"/>
      <color theme="1"/>
      <name val="Arial"/>
    </font>
    <font>
      <b/>
      <sz val="9"/>
      <color theme="1"/>
      <name val="Arial"/>
    </font>
    <font>
      <sz val="11"/>
      <color theme="1"/>
      <name val="Calibri"/>
    </font>
    <font>
      <b/>
      <sz val="14"/>
      <color theme="1"/>
      <name val="Arial"/>
    </font>
    <font>
      <b/>
      <sz val="9"/>
      <color rgb="FF1F497D"/>
      <name val="Arial"/>
    </font>
    <font>
      <b/>
      <sz val="12"/>
      <color theme="1"/>
      <name val="Arial"/>
    </font>
    <font>
      <b/>
      <sz val="14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b/>
      <sz val="11"/>
      <color theme="1"/>
      <name val="Tahoma"/>
    </font>
    <font>
      <sz val="10"/>
      <color theme="1"/>
      <name val="Tahoma"/>
    </font>
    <font>
      <b/>
      <sz val="10"/>
      <color rgb="FF000000"/>
      <name val="Tahoma"/>
    </font>
    <font>
      <b/>
      <sz val="11"/>
      <color theme="1"/>
      <name val="Tahoma"/>
    </font>
    <font>
      <sz val="11"/>
      <color theme="1"/>
      <name val="Tahoma"/>
    </font>
    <font>
      <sz val="11"/>
      <color rgb="FFFFFFFF"/>
      <name val="Tahoma"/>
    </font>
    <font>
      <b/>
      <sz val="18"/>
      <color rgb="FF800080"/>
      <name val="Arial"/>
    </font>
    <font>
      <i/>
      <sz val="9"/>
      <color rgb="FF1F497D"/>
      <name val="Arial"/>
    </font>
    <font>
      <sz val="9"/>
      <color rgb="FF1F497D"/>
      <name val="Arial"/>
    </font>
    <font>
      <i/>
      <sz val="10"/>
      <color rgb="FF1F497D"/>
      <name val="Arial"/>
    </font>
    <font>
      <b/>
      <u/>
      <sz val="11"/>
      <color theme="1"/>
      <name val="Arial"/>
    </font>
    <font>
      <b/>
      <sz val="10"/>
      <color rgb="FF0000FF"/>
      <name val="Arial"/>
    </font>
    <font>
      <b/>
      <sz val="10"/>
      <color rgb="FF333399"/>
      <name val="Arial"/>
    </font>
    <font>
      <b/>
      <sz val="10"/>
      <color rgb="FF000080"/>
      <name val="Arial"/>
    </font>
    <font>
      <b/>
      <sz val="9"/>
      <color rgb="FFFF0000"/>
      <name val="Arial"/>
    </font>
    <font>
      <b/>
      <sz val="8"/>
      <color rgb="FF000080"/>
      <name val="Arial"/>
    </font>
    <font>
      <b/>
      <sz val="9"/>
      <color rgb="FF000080"/>
      <name val="Arial"/>
    </font>
    <font>
      <sz val="10"/>
      <color rgb="FF333399"/>
      <name val="Arial"/>
    </font>
    <font>
      <b/>
      <sz val="8"/>
      <color rgb="FF333399"/>
      <name val="Arial"/>
    </font>
    <font>
      <b/>
      <sz val="10"/>
      <color rgb="FF993300"/>
      <name val="Arial"/>
    </font>
    <font>
      <b/>
      <sz val="12"/>
      <color rgb="FF333399"/>
      <name val="Arial"/>
    </font>
    <font>
      <b/>
      <u/>
      <sz val="12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CCCCCC"/>
        <bgColor rgb="FFCCCCCC"/>
      </patternFill>
    </fill>
    <fill>
      <patternFill patternType="solid">
        <fgColor rgb="FFFFD85B"/>
        <bgColor rgb="FFFFD85B"/>
      </patternFill>
    </fill>
    <fill>
      <patternFill patternType="solid">
        <fgColor rgb="FFF2F2F2"/>
        <bgColor rgb="FFF2F2F2"/>
      </patternFill>
    </fill>
    <fill>
      <patternFill patternType="solid">
        <fgColor rgb="FFFCD5B5"/>
        <bgColor rgb="FFFCD5B5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00FF"/>
        <bgColor rgb="FFFF00FF"/>
      </patternFill>
    </fill>
    <fill>
      <patternFill patternType="solid">
        <fgColor rgb="FFF6B26B"/>
        <bgColor rgb="FFF6B26B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5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right" wrapText="1"/>
    </xf>
    <xf numFmtId="0" fontId="3" fillId="6" borderId="22" xfId="0" applyFont="1" applyFill="1" applyBorder="1" applyAlignment="1">
      <alignment horizontal="center" wrapText="1"/>
    </xf>
    <xf numFmtId="164" fontId="3" fillId="6" borderId="2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6" borderId="22" xfId="0" applyFont="1" applyFill="1" applyBorder="1" applyAlignment="1">
      <alignment horizontal="center" wrapText="1"/>
    </xf>
    <xf numFmtId="164" fontId="1" fillId="6" borderId="22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4" fontId="14" fillId="0" borderId="22" xfId="0" applyNumberFormat="1" applyFont="1" applyBorder="1" applyAlignment="1">
      <alignment vertical="center"/>
    </xf>
    <xf numFmtId="0" fontId="21" fillId="0" borderId="0" xfId="0" applyFont="1" applyAlignment="1"/>
    <xf numFmtId="10" fontId="14" fillId="0" borderId="22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 vertical="center"/>
    </xf>
    <xf numFmtId="4" fontId="17" fillId="8" borderId="22" xfId="0" applyNumberFormat="1" applyFont="1" applyFill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right" vertical="center"/>
    </xf>
    <xf numFmtId="164" fontId="20" fillId="0" borderId="22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vertical="center"/>
    </xf>
    <xf numFmtId="164" fontId="20" fillId="0" borderId="22" xfId="0" applyNumberFormat="1" applyFont="1" applyBorder="1" applyAlignment="1">
      <alignment vertical="center"/>
    </xf>
    <xf numFmtId="4" fontId="14" fillId="2" borderId="22" xfId="0" applyNumberFormat="1" applyFont="1" applyFill="1" applyBorder="1" applyAlignment="1">
      <alignment horizontal="right" vertical="center"/>
    </xf>
    <xf numFmtId="4" fontId="14" fillId="2" borderId="22" xfId="0" applyNumberFormat="1" applyFont="1" applyFill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2" xfId="0" applyFont="1" applyBorder="1" applyAlignment="1">
      <alignment horizontal="center" vertical="center"/>
    </xf>
    <xf numFmtId="0" fontId="19" fillId="8" borderId="22" xfId="0" applyFont="1" applyFill="1" applyBorder="1" applyAlignment="1">
      <alignment horizontal="center" vertical="center"/>
    </xf>
    <xf numFmtId="4" fontId="14" fillId="8" borderId="22" xfId="0" applyNumberFormat="1" applyFont="1" applyFill="1" applyBorder="1" applyAlignment="1">
      <alignment horizontal="right" vertical="center"/>
    </xf>
    <xf numFmtId="0" fontId="20" fillId="6" borderId="22" xfId="0" applyFont="1" applyFill="1" applyBorder="1" applyAlignment="1">
      <alignment horizontal="center" vertical="center"/>
    </xf>
    <xf numFmtId="0" fontId="21" fillId="0" borderId="0" xfId="0" applyFont="1"/>
    <xf numFmtId="4" fontId="14" fillId="8" borderId="22" xfId="0" applyNumberFormat="1" applyFont="1" applyFill="1" applyBorder="1" applyAlignment="1">
      <alignment horizontal="right" vertical="center" wrapText="1"/>
    </xf>
    <xf numFmtId="0" fontId="17" fillId="6" borderId="31" xfId="0" applyFont="1" applyFill="1" applyBorder="1" applyAlignment="1">
      <alignment horizontal="center" vertical="center"/>
    </xf>
    <xf numFmtId="10" fontId="14" fillId="2" borderId="22" xfId="0" applyNumberFormat="1" applyFont="1" applyFill="1" applyBorder="1" applyAlignment="1">
      <alignment horizontal="right" vertical="center"/>
    </xf>
    <xf numFmtId="4" fontId="14" fillId="9" borderId="22" xfId="0" applyNumberFormat="1" applyFont="1" applyFill="1" applyBorder="1" applyAlignment="1">
      <alignment horizontal="right" vertical="center"/>
    </xf>
    <xf numFmtId="10" fontId="14" fillId="0" borderId="22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 wrapText="1"/>
    </xf>
    <xf numFmtId="9" fontId="14" fillId="2" borderId="22" xfId="0" applyNumberFormat="1" applyFont="1" applyFill="1" applyBorder="1" applyAlignment="1">
      <alignment horizontal="center" vertical="center" wrapText="1"/>
    </xf>
    <xf numFmtId="167" fontId="14" fillId="2" borderId="22" xfId="0" applyNumberFormat="1" applyFont="1" applyFill="1" applyBorder="1" applyAlignment="1">
      <alignment horizontal="center" vertical="center" wrapText="1"/>
    </xf>
    <xf numFmtId="168" fontId="14" fillId="0" borderId="22" xfId="0" applyNumberFormat="1" applyFont="1" applyBorder="1" applyAlignment="1">
      <alignment horizontal="right" vertical="center"/>
    </xf>
    <xf numFmtId="168" fontId="14" fillId="8" borderId="22" xfId="0" applyNumberFormat="1" applyFont="1" applyFill="1" applyBorder="1" applyAlignment="1">
      <alignment horizontal="right" vertical="center"/>
    </xf>
    <xf numFmtId="2" fontId="14" fillId="8" borderId="22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right" vertical="center"/>
    </xf>
    <xf numFmtId="0" fontId="17" fillId="6" borderId="22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4" fontId="14" fillId="9" borderId="22" xfId="0" applyNumberFormat="1" applyFont="1" applyFill="1" applyBorder="1" applyAlignment="1"/>
    <xf numFmtId="4" fontId="14" fillId="9" borderId="22" xfId="0" applyNumberFormat="1" applyFont="1" applyFill="1" applyBorder="1" applyAlignment="1">
      <alignment horizontal="right"/>
    </xf>
    <xf numFmtId="4" fontId="14" fillId="8" borderId="22" xfId="0" applyNumberFormat="1" applyFont="1" applyFill="1" applyBorder="1" applyAlignment="1">
      <alignment horizontal="right"/>
    </xf>
    <xf numFmtId="0" fontId="19" fillId="0" borderId="22" xfId="0" applyFont="1" applyBorder="1" applyAlignment="1">
      <alignment horizontal="center"/>
    </xf>
    <xf numFmtId="4" fontId="14" fillId="0" borderId="22" xfId="0" applyNumberFormat="1" applyFont="1" applyBorder="1" applyAlignment="1">
      <alignment horizontal="right"/>
    </xf>
    <xf numFmtId="4" fontId="17" fillId="6" borderId="22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right" vertical="center"/>
    </xf>
    <xf numFmtId="10" fontId="15" fillId="0" borderId="22" xfId="0" applyNumberFormat="1" applyFont="1" applyBorder="1" applyAlignment="1">
      <alignment horizontal="center" vertical="center"/>
    </xf>
    <xf numFmtId="168" fontId="14" fillId="2" borderId="22" xfId="0" applyNumberFormat="1" applyFont="1" applyFill="1" applyBorder="1" applyAlignment="1">
      <alignment horizontal="right" vertical="center"/>
    </xf>
    <xf numFmtId="10" fontId="14" fillId="0" borderId="22" xfId="0" applyNumberFormat="1" applyFont="1" applyBorder="1" applyAlignment="1">
      <alignment horizontal="center" vertical="center"/>
    </xf>
    <xf numFmtId="10" fontId="14" fillId="2" borderId="22" xfId="0" applyNumberFormat="1" applyFont="1" applyFill="1" applyBorder="1" applyAlignment="1">
      <alignment horizontal="right" vertical="center" wrapText="1"/>
    </xf>
    <xf numFmtId="10" fontId="14" fillId="0" borderId="22" xfId="0" applyNumberFormat="1" applyFont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wrapText="1"/>
    </xf>
    <xf numFmtId="0" fontId="20" fillId="6" borderId="22" xfId="0" applyFont="1" applyFill="1" applyBorder="1" applyAlignment="1">
      <alignment horizontal="center" wrapText="1"/>
    </xf>
    <xf numFmtId="0" fontId="17" fillId="6" borderId="22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 wrapText="1"/>
    </xf>
    <xf numFmtId="0" fontId="5" fillId="0" borderId="0" xfId="0" applyFont="1" applyAlignment="1"/>
    <xf numFmtId="0" fontId="26" fillId="0" borderId="22" xfId="0" applyFont="1" applyBorder="1" applyAlignment="1">
      <alignment horizontal="center" wrapText="1"/>
    </xf>
    <xf numFmtId="0" fontId="26" fillId="2" borderId="22" xfId="0" applyFont="1" applyFill="1" applyBorder="1" applyAlignment="1">
      <alignment horizontal="center" wrapText="1"/>
    </xf>
    <xf numFmtId="0" fontId="26" fillId="2" borderId="22" xfId="0" applyFont="1" applyFill="1" applyBorder="1" applyAlignment="1">
      <alignment horizontal="center" wrapText="1"/>
    </xf>
    <xf numFmtId="0" fontId="5" fillId="0" borderId="22" xfId="0" applyFont="1" applyBorder="1"/>
    <xf numFmtId="169" fontId="26" fillId="0" borderId="22" xfId="0" applyNumberFormat="1" applyFont="1" applyBorder="1" applyAlignment="1">
      <alignment horizontal="center"/>
    </xf>
    <xf numFmtId="169" fontId="5" fillId="0" borderId="0" xfId="0" applyNumberFormat="1" applyFont="1" applyAlignment="1"/>
    <xf numFmtId="10" fontId="26" fillId="0" borderId="22" xfId="0" applyNumberFormat="1" applyFont="1" applyBorder="1" applyAlignment="1">
      <alignment horizontal="right"/>
    </xf>
    <xf numFmtId="4" fontId="26" fillId="0" borderId="22" xfId="0" applyNumberFormat="1" applyFont="1" applyBorder="1" applyAlignment="1">
      <alignment horizontal="right"/>
    </xf>
    <xf numFmtId="4" fontId="14" fillId="9" borderId="22" xfId="0" applyNumberFormat="1" applyFont="1" applyFill="1" applyBorder="1" applyAlignment="1">
      <alignment horizontal="right" vertical="center" wrapText="1"/>
    </xf>
    <xf numFmtId="0" fontId="21" fillId="9" borderId="0" xfId="0" applyFont="1" applyFill="1"/>
    <xf numFmtId="0" fontId="14" fillId="2" borderId="2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4" fontId="14" fillId="12" borderId="2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164" fontId="31" fillId="0" borderId="22" xfId="0" applyNumberFormat="1" applyFont="1" applyBorder="1" applyAlignment="1">
      <alignment vertical="center" wrapText="1"/>
    </xf>
    <xf numFmtId="49" fontId="31" fillId="0" borderId="22" xfId="0" applyNumberFormat="1" applyFont="1" applyBorder="1" applyAlignment="1">
      <alignment horizontal="center" vertical="center" wrapText="1"/>
    </xf>
    <xf numFmtId="2" fontId="31" fillId="0" borderId="2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/>
    </xf>
    <xf numFmtId="0" fontId="31" fillId="0" borderId="22" xfId="0" applyFont="1" applyBorder="1" applyAlignment="1">
      <alignment horizontal="center" vertical="center" wrapText="1"/>
    </xf>
    <xf numFmtId="164" fontId="31" fillId="0" borderId="22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33" fillId="0" borderId="0" xfId="0" applyNumberFormat="1" applyFont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8" xfId="0" applyFont="1" applyBorder="1"/>
    <xf numFmtId="164" fontId="5" fillId="4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2" fillId="0" borderId="19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5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8" xfId="0" applyFont="1" applyBorder="1"/>
    <xf numFmtId="0" fontId="4" fillId="3" borderId="9" xfId="0" applyFont="1" applyFill="1" applyBorder="1" applyAlignment="1">
      <alignment horizontal="center"/>
    </xf>
    <xf numFmtId="0" fontId="2" fillId="0" borderId="10" xfId="0" applyFont="1" applyBorder="1"/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/>
    <xf numFmtId="0" fontId="1" fillId="6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3" fillId="6" borderId="26" xfId="0" applyFont="1" applyFill="1" applyBorder="1" applyAlignment="1">
      <alignment horizontal="left" wrapText="1"/>
    </xf>
    <xf numFmtId="0" fontId="11" fillId="6" borderId="26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/>
    </xf>
    <xf numFmtId="0" fontId="2" fillId="0" borderId="24" xfId="0" applyFont="1" applyBorder="1"/>
    <xf numFmtId="0" fontId="7" fillId="6" borderId="26" xfId="0" applyFont="1" applyFill="1" applyBorder="1" applyAlignment="1">
      <alignment horizontal="center" wrapText="1"/>
    </xf>
    <xf numFmtId="0" fontId="12" fillId="7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13" fillId="7" borderId="28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left" vertical="center" wrapText="1"/>
    </xf>
    <xf numFmtId="165" fontId="16" fillId="0" borderId="26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4" fillId="6" borderId="26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166" fontId="16" fillId="0" borderId="26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14" fillId="6" borderId="26" xfId="0" applyFont="1" applyFill="1" applyBorder="1" applyAlignment="1">
      <alignment horizontal="left" wrapText="1"/>
    </xf>
    <xf numFmtId="0" fontId="14" fillId="0" borderId="26" xfId="0" applyFont="1" applyBorder="1" applyAlignment="1">
      <alignment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8" borderId="26" xfId="0" applyFont="1" applyFill="1" applyBorder="1" applyAlignment="1">
      <alignment horizontal="right" vertical="center" wrapText="1"/>
    </xf>
    <xf numFmtId="0" fontId="14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wrapText="1"/>
    </xf>
    <xf numFmtId="0" fontId="14" fillId="8" borderId="26" xfId="0" applyFont="1" applyFill="1" applyBorder="1" applyAlignment="1">
      <alignment horizontal="right" vertical="center"/>
    </xf>
    <xf numFmtId="0" fontId="22" fillId="6" borderId="2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left" vertical="center" wrapText="1"/>
    </xf>
    <xf numFmtId="0" fontId="20" fillId="9" borderId="26" xfId="0" applyFont="1" applyFill="1" applyBorder="1" applyAlignment="1">
      <alignment horizontal="left" vertical="center" wrapText="1"/>
    </xf>
    <xf numFmtId="0" fontId="17" fillId="6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/>
    </xf>
    <xf numFmtId="0" fontId="14" fillId="9" borderId="26" xfId="0" applyFont="1" applyFill="1" applyBorder="1" applyAlignment="1">
      <alignment horizontal="left" vertical="center"/>
    </xf>
    <xf numFmtId="49" fontId="14" fillId="8" borderId="26" xfId="0" applyNumberFormat="1" applyFont="1" applyFill="1" applyBorder="1" applyAlignment="1">
      <alignment horizontal="right" vertical="center" wrapText="1"/>
    </xf>
    <xf numFmtId="49" fontId="14" fillId="0" borderId="26" xfId="0" applyNumberFormat="1" applyFont="1" applyBorder="1" applyAlignment="1">
      <alignment horizontal="right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/>
    </xf>
    <xf numFmtId="166" fontId="25" fillId="0" borderId="26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/>
    </xf>
    <xf numFmtId="0" fontId="14" fillId="0" borderId="26" xfId="0" applyFont="1" applyBorder="1" applyAlignment="1">
      <alignment horizontal="left" wrapText="1"/>
    </xf>
    <xf numFmtId="0" fontId="14" fillId="6" borderId="35" xfId="0" applyFont="1" applyFill="1" applyBorder="1" applyAlignment="1">
      <alignment horizontal="center"/>
    </xf>
    <xf numFmtId="0" fontId="2" fillId="0" borderId="36" xfId="0" applyFont="1" applyBorder="1"/>
    <xf numFmtId="0" fontId="2" fillId="0" borderId="33" xfId="0" applyFont="1" applyBorder="1"/>
    <xf numFmtId="0" fontId="2" fillId="0" borderId="34" xfId="0" applyFont="1" applyBorder="1"/>
    <xf numFmtId="166" fontId="25" fillId="0" borderId="2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top"/>
    </xf>
    <xf numFmtId="0" fontId="14" fillId="6" borderId="35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2" fillId="0" borderId="32" xfId="0" applyFont="1" applyBorder="1"/>
    <xf numFmtId="0" fontId="23" fillId="0" borderId="0" xfId="0" applyFont="1" applyAlignment="1">
      <alignment horizontal="left" vertical="center"/>
    </xf>
    <xf numFmtId="49" fontId="24" fillId="0" borderId="26" xfId="0" applyNumberFormat="1" applyFont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wrapText="1"/>
    </xf>
    <xf numFmtId="0" fontId="26" fillId="0" borderId="2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49" fontId="14" fillId="9" borderId="26" xfId="0" applyNumberFormat="1" applyFont="1" applyFill="1" applyBorder="1" applyAlignment="1">
      <alignment horizontal="right" vertical="center" wrapText="1"/>
    </xf>
    <xf numFmtId="166" fontId="25" fillId="9" borderId="26" xfId="0" applyNumberFormat="1" applyFont="1" applyFill="1" applyBorder="1" applyAlignment="1">
      <alignment horizontal="center" vertical="center" wrapText="1"/>
    </xf>
    <xf numFmtId="0" fontId="19" fillId="9" borderId="26" xfId="0" applyFont="1" applyFill="1" applyBorder="1" applyAlignment="1">
      <alignment horizontal="center"/>
    </xf>
    <xf numFmtId="49" fontId="14" fillId="12" borderId="26" xfId="0" applyNumberFormat="1" applyFont="1" applyFill="1" applyBorder="1" applyAlignment="1">
      <alignment horizontal="right" vertical="center" wrapText="1"/>
    </xf>
    <xf numFmtId="0" fontId="19" fillId="0" borderId="26" xfId="0" applyFont="1" applyBorder="1" applyAlignment="1">
      <alignment horizontal="center"/>
    </xf>
    <xf numFmtId="0" fontId="30" fillId="0" borderId="0" xfId="0" applyFont="1" applyAlignment="1">
      <alignment horizontal="left" vertical="center"/>
    </xf>
    <xf numFmtId="0" fontId="31" fillId="0" borderId="35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28" fillId="3" borderId="35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9"/>
  <sheetViews>
    <sheetView tabSelected="1" topLeftCell="A4" workbookViewId="0">
      <selection activeCell="L12" sqref="L12"/>
    </sheetView>
  </sheetViews>
  <sheetFormatPr defaultColWidth="14.42578125" defaultRowHeight="15" customHeight="1"/>
  <cols>
    <col min="1" max="1" width="6.28515625" customWidth="1"/>
    <col min="2" max="2" width="11.140625" customWidth="1"/>
    <col min="3" max="3" width="5.28515625" customWidth="1"/>
    <col min="4" max="4" width="9" customWidth="1"/>
    <col min="5" max="5" width="13.7109375" customWidth="1"/>
    <col min="6" max="6" width="16.85546875" customWidth="1"/>
    <col min="7" max="7" width="16.5703125" customWidth="1"/>
    <col min="8" max="8" width="13.85546875" customWidth="1"/>
    <col min="9" max="9" width="17.28515625" customWidth="1"/>
    <col min="10" max="10" width="16.42578125" customWidth="1"/>
    <col min="11" max="11" width="14" customWidth="1"/>
    <col min="12" max="12" width="17.28515625" customWidth="1"/>
    <col min="13" max="27" width="8.7109375" customWidth="1"/>
  </cols>
  <sheetData>
    <row r="2" spans="1:27" ht="15.75" customHeight="1">
      <c r="A2" s="1"/>
      <c r="B2" s="124" t="s">
        <v>0</v>
      </c>
      <c r="C2" s="125"/>
      <c r="D2" s="125"/>
      <c r="E2" s="125"/>
      <c r="F2" s="125"/>
      <c r="G2" s="125"/>
      <c r="H2" s="125"/>
      <c r="I2" s="12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>
      <c r="A3" s="1"/>
      <c r="B3" s="127" t="s">
        <v>1</v>
      </c>
      <c r="C3" s="128"/>
      <c r="D3" s="128"/>
      <c r="E3" s="128"/>
      <c r="F3" s="128"/>
      <c r="G3" s="128"/>
      <c r="H3" s="128"/>
      <c r="I3" s="1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3"/>
      <c r="B4" s="130" t="s">
        <v>2</v>
      </c>
      <c r="C4" s="128"/>
      <c r="D4" s="128"/>
      <c r="E4" s="128"/>
      <c r="F4" s="128"/>
      <c r="G4" s="128"/>
      <c r="H4" s="128"/>
      <c r="I4" s="12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>
      <c r="A5" s="3"/>
      <c r="B5" s="131" t="s">
        <v>3</v>
      </c>
      <c r="C5" s="132"/>
      <c r="D5" s="132"/>
      <c r="E5" s="132"/>
      <c r="F5" s="132"/>
      <c r="G5" s="132"/>
      <c r="H5" s="132"/>
      <c r="I5" s="13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48.75" customHeight="1">
      <c r="A6" s="4"/>
      <c r="B6" s="134"/>
      <c r="C6" s="135"/>
      <c r="D6" s="5" t="s">
        <v>4</v>
      </c>
      <c r="E6" s="6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8" t="s">
        <v>12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5.75" customHeight="1">
      <c r="A7" s="10"/>
      <c r="B7" s="136" t="s">
        <v>13</v>
      </c>
      <c r="C7" s="137"/>
      <c r="D7" s="119" t="s">
        <v>14</v>
      </c>
      <c r="E7" s="119">
        <v>2</v>
      </c>
      <c r="F7" s="121">
        <f>+'VIGIA 12 x 36 DIURNO'!I130</f>
        <v>1442.1</v>
      </c>
      <c r="G7" s="121">
        <f>+'VIGIA 12 x 36 DIURNO'!I131</f>
        <v>326.76</v>
      </c>
      <c r="H7" s="121">
        <f>+'VIGIA 12 x 36 DIURNO'!I132</f>
        <v>81.666666666666671</v>
      </c>
      <c r="I7" s="121">
        <f>+'VIGIA 12 x 36 DIURNO'!I133</f>
        <v>1066.4700000000003</v>
      </c>
      <c r="J7" s="121">
        <f>+'VIGIA 12 x 36 DIURNO'!I135</f>
        <v>731.22</v>
      </c>
      <c r="K7" s="121">
        <f>+J7+I7+H7+G7+F7</f>
        <v>3648.2166666666667</v>
      </c>
      <c r="L7" s="122">
        <f>K7*E7</f>
        <v>7296.4333333333334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5.75">
      <c r="A8" s="10"/>
      <c r="B8" s="138"/>
      <c r="C8" s="139"/>
      <c r="D8" s="120"/>
      <c r="E8" s="120"/>
      <c r="F8" s="120"/>
      <c r="G8" s="120"/>
      <c r="H8" s="120"/>
      <c r="I8" s="120"/>
      <c r="J8" s="120"/>
      <c r="K8" s="120"/>
      <c r="L8" s="12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5.75">
      <c r="A9" s="10"/>
      <c r="B9" s="140" t="s">
        <v>15</v>
      </c>
      <c r="C9" s="141"/>
      <c r="D9" s="11" t="s">
        <v>14</v>
      </c>
      <c r="E9" s="11">
        <v>2</v>
      </c>
      <c r="F9" s="12">
        <f>'VIGIA 12 X 36 NOTURNO'!I130</f>
        <v>1578.8999999999999</v>
      </c>
      <c r="G9" s="13">
        <f>'VIGIA 12 X 36 NOTURNO'!I131</f>
        <v>326.76</v>
      </c>
      <c r="H9" s="13">
        <f>'VIGIA 12 X 36 NOTURNO'!I132</f>
        <v>81.666666666666671</v>
      </c>
      <c r="I9" s="13">
        <f>'VIGIA 12 X 36 NOTURNO'!I133</f>
        <v>1167.6500000000001</v>
      </c>
      <c r="J9" s="13">
        <f>'VIGIA 12 X 36 NOTURNO'!I135</f>
        <v>790.88</v>
      </c>
      <c r="K9" s="13">
        <f>SUM(F9:J9)</f>
        <v>3945.8566666666666</v>
      </c>
      <c r="L9" s="14">
        <f t="shared" ref="L9:L10" si="0">K9*E9</f>
        <v>7891.7133333333331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2.5" customHeight="1">
      <c r="A10" s="10"/>
      <c r="B10" s="136" t="s">
        <v>16</v>
      </c>
      <c r="C10" s="137"/>
      <c r="D10" s="119" t="s">
        <v>17</v>
      </c>
      <c r="E10" s="119">
        <v>1</v>
      </c>
      <c r="F10" s="121">
        <f>+'VIGIA 8h'!I130</f>
        <v>1311</v>
      </c>
      <c r="G10" s="121">
        <f>+'VIGIA 8h'!I131</f>
        <v>494.4</v>
      </c>
      <c r="H10" s="121">
        <f>+'VIGIA 8h'!I132</f>
        <v>81.666666666666671</v>
      </c>
      <c r="I10" s="121">
        <f>+'VIGIA 8h'!I133</f>
        <v>969.53</v>
      </c>
      <c r="J10" s="121">
        <f>+'VIGIA 8h'!I135</f>
        <v>716.08</v>
      </c>
      <c r="K10" s="121">
        <f>+J10+I10+H10+G10+F10</f>
        <v>3572.6766666666667</v>
      </c>
      <c r="L10" s="122">
        <f t="shared" si="0"/>
        <v>3572.6766666666667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3.75" customHeight="1">
      <c r="A11" s="10"/>
      <c r="B11" s="138"/>
      <c r="C11" s="139"/>
      <c r="D11" s="120"/>
      <c r="E11" s="120"/>
      <c r="F11" s="120"/>
      <c r="G11" s="120"/>
      <c r="H11" s="120"/>
      <c r="I11" s="120"/>
      <c r="J11" s="120"/>
      <c r="K11" s="120"/>
      <c r="L11" s="12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2.5" customHeight="1">
      <c r="A12" s="15"/>
      <c r="B12" s="146" t="s">
        <v>18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6">
        <f>SUM(L7:L11)</f>
        <v>18760.823333333334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1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1" customHeight="1">
      <c r="A14" s="19"/>
      <c r="B14" s="148" t="s">
        <v>19</v>
      </c>
      <c r="C14" s="143"/>
      <c r="D14" s="143"/>
      <c r="E14" s="143"/>
      <c r="F14" s="143"/>
      <c r="G14" s="143"/>
      <c r="H14" s="143"/>
      <c r="I14" s="143"/>
      <c r="J14" s="141"/>
    </row>
    <row r="15" spans="1:27" ht="54" customHeight="1">
      <c r="A15" s="20"/>
      <c r="B15" s="142" t="s">
        <v>20</v>
      </c>
      <c r="C15" s="143"/>
      <c r="D15" s="143"/>
      <c r="E15" s="143"/>
      <c r="F15" s="143"/>
      <c r="G15" s="141"/>
      <c r="H15" s="21" t="s">
        <v>21</v>
      </c>
      <c r="I15" s="21" t="s">
        <v>22</v>
      </c>
      <c r="J15" s="21" t="s">
        <v>23</v>
      </c>
    </row>
    <row r="16" spans="1:27" ht="15.75" customHeight="1">
      <c r="A16" s="22"/>
      <c r="B16" s="144" t="s">
        <v>24</v>
      </c>
      <c r="C16" s="143"/>
      <c r="D16" s="143"/>
      <c r="E16" s="143"/>
      <c r="F16" s="143"/>
      <c r="G16" s="141"/>
      <c r="H16" s="23">
        <f>K7</f>
        <v>3648.2166666666667</v>
      </c>
      <c r="I16" s="24">
        <v>2</v>
      </c>
      <c r="J16" s="25">
        <f t="shared" ref="J16:J17" si="1">H16*I16</f>
        <v>7296.4333333333334</v>
      </c>
    </row>
    <row r="17" spans="1:10" ht="15.75" customHeight="1">
      <c r="A17" s="22"/>
      <c r="B17" s="144" t="s">
        <v>25</v>
      </c>
      <c r="C17" s="143"/>
      <c r="D17" s="143"/>
      <c r="E17" s="143"/>
      <c r="F17" s="143"/>
      <c r="G17" s="141"/>
      <c r="H17" s="23">
        <f t="shared" ref="H17:H18" si="2">K9</f>
        <v>3945.8566666666666</v>
      </c>
      <c r="I17" s="24">
        <v>2</v>
      </c>
      <c r="J17" s="25">
        <f t="shared" si="1"/>
        <v>7891.7133333333331</v>
      </c>
    </row>
    <row r="18" spans="1:10" ht="18.75" customHeight="1">
      <c r="A18" s="26"/>
      <c r="B18" s="144" t="s">
        <v>26</v>
      </c>
      <c r="C18" s="143"/>
      <c r="D18" s="143"/>
      <c r="E18" s="143"/>
      <c r="F18" s="143"/>
      <c r="G18" s="141"/>
      <c r="H18" s="23">
        <f t="shared" si="2"/>
        <v>3572.6766666666667</v>
      </c>
      <c r="I18" s="27">
        <v>1</v>
      </c>
      <c r="J18" s="25">
        <f>H18</f>
        <v>3572.6766666666667</v>
      </c>
    </row>
    <row r="19" spans="1:10" ht="21" customHeight="1">
      <c r="B19" s="145" t="s">
        <v>27</v>
      </c>
      <c r="C19" s="143"/>
      <c r="D19" s="143"/>
      <c r="E19" s="143"/>
      <c r="F19" s="143"/>
      <c r="G19" s="143"/>
      <c r="H19" s="143"/>
      <c r="I19" s="141"/>
      <c r="J19" s="28">
        <f>SUM(J16:J18)</f>
        <v>18760.823333333334</v>
      </c>
    </row>
  </sheetData>
  <mergeCells count="33">
    <mergeCell ref="L10:L11"/>
    <mergeCell ref="B12:K12"/>
    <mergeCell ref="B14:J14"/>
    <mergeCell ref="B19:I19"/>
    <mergeCell ref="H10:H11"/>
    <mergeCell ref="I10:I11"/>
    <mergeCell ref="J10:J11"/>
    <mergeCell ref="K10:K11"/>
    <mergeCell ref="G10:G11"/>
    <mergeCell ref="B15:G15"/>
    <mergeCell ref="B16:G16"/>
    <mergeCell ref="B17:G17"/>
    <mergeCell ref="B18:G18"/>
    <mergeCell ref="B9:C9"/>
    <mergeCell ref="B10:C11"/>
    <mergeCell ref="D10:D11"/>
    <mergeCell ref="E10:E11"/>
    <mergeCell ref="F10:F11"/>
    <mergeCell ref="K7:K8"/>
    <mergeCell ref="L7:L8"/>
    <mergeCell ref="B2:I2"/>
    <mergeCell ref="B3:I3"/>
    <mergeCell ref="B4:I4"/>
    <mergeCell ref="B5:I5"/>
    <mergeCell ref="B6:C6"/>
    <mergeCell ref="D7:D8"/>
    <mergeCell ref="I7:I8"/>
    <mergeCell ref="B7:C8"/>
    <mergeCell ref="E7:E8"/>
    <mergeCell ref="F7:F8"/>
    <mergeCell ref="G7:G8"/>
    <mergeCell ref="H7:H8"/>
    <mergeCell ref="J7:J8"/>
  </mergeCells>
  <pageMargins left="0.51180555555555496" right="0.51180555555555496" top="0.78749999999999998" bottom="0.78749999999999998" header="0" footer="0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2"/>
  <sheetViews>
    <sheetView workbookViewId="0"/>
  </sheetViews>
  <sheetFormatPr defaultColWidth="14.42578125" defaultRowHeight="15" customHeight="1"/>
  <cols>
    <col min="1" max="1" width="3.85546875" customWidth="1"/>
    <col min="2" max="2" width="17.140625" customWidth="1"/>
    <col min="3" max="3" width="13.28515625" customWidth="1"/>
    <col min="4" max="4" width="10.140625" customWidth="1"/>
    <col min="5" max="5" width="12.42578125" customWidth="1"/>
    <col min="6" max="7" width="11.28515625" customWidth="1"/>
    <col min="8" max="8" width="12.42578125" customWidth="1"/>
    <col min="9" max="9" width="19.85546875" customWidth="1"/>
    <col min="10" max="26" width="8.7109375" customWidth="1"/>
  </cols>
  <sheetData>
    <row r="1" spans="1:9" ht="47.25" customHeight="1">
      <c r="A1" s="149" t="s">
        <v>28</v>
      </c>
      <c r="B1" s="150"/>
      <c r="C1" s="150"/>
      <c r="D1" s="150"/>
      <c r="E1" s="150"/>
      <c r="F1" s="150"/>
      <c r="G1" s="150"/>
      <c r="H1" s="150"/>
      <c r="I1" s="150"/>
    </row>
    <row r="2" spans="1:9" ht="49.5" customHeight="1">
      <c r="A2" s="151" t="s">
        <v>29</v>
      </c>
      <c r="B2" s="150"/>
      <c r="C2" s="150"/>
      <c r="D2" s="150"/>
      <c r="E2" s="150"/>
      <c r="F2" s="150"/>
      <c r="G2" s="150"/>
      <c r="H2" s="150"/>
      <c r="I2" s="150"/>
    </row>
    <row r="3" spans="1:9" ht="15" customHeight="1">
      <c r="A3" s="152" t="s">
        <v>30</v>
      </c>
      <c r="B3" s="143"/>
      <c r="C3" s="143"/>
      <c r="D3" s="143"/>
      <c r="E3" s="141"/>
      <c r="F3" s="153"/>
      <c r="G3" s="143"/>
      <c r="H3" s="143"/>
      <c r="I3" s="141"/>
    </row>
    <row r="4" spans="1:9" ht="15" customHeight="1">
      <c r="A4" s="152" t="s">
        <v>31</v>
      </c>
      <c r="B4" s="143"/>
      <c r="C4" s="143"/>
      <c r="D4" s="143"/>
      <c r="E4" s="141"/>
      <c r="F4" s="154" t="s">
        <v>32</v>
      </c>
      <c r="G4" s="143"/>
      <c r="H4" s="143"/>
      <c r="I4" s="141"/>
    </row>
    <row r="5" spans="1:9" ht="15" customHeight="1">
      <c r="A5" s="152" t="s">
        <v>33</v>
      </c>
      <c r="B5" s="143"/>
      <c r="C5" s="143"/>
      <c r="D5" s="143"/>
      <c r="E5" s="143"/>
      <c r="F5" s="143"/>
      <c r="G5" s="143"/>
      <c r="H5" s="143"/>
      <c r="I5" s="141"/>
    </row>
    <row r="6" spans="1:9" ht="15" customHeight="1">
      <c r="A6" s="155" t="s">
        <v>34</v>
      </c>
      <c r="B6" s="143"/>
      <c r="C6" s="143"/>
      <c r="D6" s="143"/>
      <c r="E6" s="143"/>
      <c r="F6" s="143"/>
      <c r="G6" s="143"/>
      <c r="H6" s="143"/>
      <c r="I6" s="141"/>
    </row>
    <row r="7" spans="1:9" ht="15" customHeight="1">
      <c r="A7" s="29" t="s">
        <v>35</v>
      </c>
      <c r="B7" s="152" t="s">
        <v>36</v>
      </c>
      <c r="C7" s="143"/>
      <c r="D7" s="143"/>
      <c r="E7" s="143"/>
      <c r="F7" s="143"/>
      <c r="G7" s="141"/>
      <c r="H7" s="156">
        <v>44484</v>
      </c>
      <c r="I7" s="141"/>
    </row>
    <row r="8" spans="1:9" ht="15" customHeight="1">
      <c r="A8" s="29" t="s">
        <v>37</v>
      </c>
      <c r="B8" s="152" t="s">
        <v>38</v>
      </c>
      <c r="C8" s="143"/>
      <c r="D8" s="143"/>
      <c r="E8" s="143"/>
      <c r="F8" s="143"/>
      <c r="G8" s="141"/>
      <c r="H8" s="154" t="s">
        <v>39</v>
      </c>
      <c r="I8" s="141"/>
    </row>
    <row r="9" spans="1:9" ht="72" customHeight="1">
      <c r="A9" s="29" t="s">
        <v>40</v>
      </c>
      <c r="B9" s="152" t="s">
        <v>41</v>
      </c>
      <c r="C9" s="143"/>
      <c r="D9" s="143"/>
      <c r="E9" s="143"/>
      <c r="F9" s="143"/>
      <c r="G9" s="141"/>
      <c r="H9" s="157" t="s">
        <v>42</v>
      </c>
      <c r="I9" s="141"/>
    </row>
    <row r="10" spans="1:9" ht="15" customHeight="1">
      <c r="A10" s="29" t="s">
        <v>43</v>
      </c>
      <c r="B10" s="152" t="s">
        <v>44</v>
      </c>
      <c r="C10" s="143"/>
      <c r="D10" s="143"/>
      <c r="E10" s="143"/>
      <c r="F10" s="143"/>
      <c r="G10" s="141"/>
      <c r="H10" s="154">
        <v>12</v>
      </c>
      <c r="I10" s="141"/>
    </row>
    <row r="11" spans="1:9">
      <c r="A11" s="158"/>
      <c r="B11" s="143"/>
      <c r="C11" s="143"/>
      <c r="D11" s="143"/>
      <c r="E11" s="143"/>
      <c r="F11" s="143"/>
      <c r="G11" s="143"/>
      <c r="H11" s="143"/>
      <c r="I11" s="141"/>
    </row>
    <row r="12" spans="1:9" ht="15" customHeight="1">
      <c r="A12" s="159" t="s">
        <v>45</v>
      </c>
      <c r="B12" s="143"/>
      <c r="C12" s="143"/>
      <c r="D12" s="143"/>
      <c r="E12" s="143"/>
      <c r="F12" s="143"/>
      <c r="G12" s="143"/>
      <c r="H12" s="143"/>
      <c r="I12" s="141"/>
    </row>
    <row r="13" spans="1:9" ht="15" customHeight="1">
      <c r="A13" s="155" t="s">
        <v>46</v>
      </c>
      <c r="B13" s="143"/>
      <c r="C13" s="143"/>
      <c r="D13" s="143"/>
      <c r="E13" s="143"/>
      <c r="F13" s="143"/>
      <c r="G13" s="143"/>
      <c r="H13" s="143"/>
      <c r="I13" s="141"/>
    </row>
    <row r="14" spans="1:9" ht="15" customHeight="1">
      <c r="A14" s="29">
        <v>1</v>
      </c>
      <c r="B14" s="152" t="s">
        <v>47</v>
      </c>
      <c r="C14" s="143"/>
      <c r="D14" s="143"/>
      <c r="E14" s="143"/>
      <c r="F14" s="143"/>
      <c r="G14" s="141"/>
      <c r="H14" s="160" t="s">
        <v>48</v>
      </c>
      <c r="I14" s="141"/>
    </row>
    <row r="15" spans="1:9" ht="15" customHeight="1">
      <c r="A15" s="29">
        <v>2</v>
      </c>
      <c r="B15" s="152" t="s">
        <v>49</v>
      </c>
      <c r="C15" s="143"/>
      <c r="D15" s="143"/>
      <c r="E15" s="143"/>
      <c r="F15" s="143"/>
      <c r="G15" s="141"/>
      <c r="H15" s="161">
        <v>1254</v>
      </c>
      <c r="I15" s="141"/>
    </row>
    <row r="16" spans="1:9" ht="15" customHeight="1">
      <c r="A16" s="29">
        <v>3</v>
      </c>
      <c r="B16" s="152" t="s">
        <v>50</v>
      </c>
      <c r="C16" s="143"/>
      <c r="D16" s="143"/>
      <c r="E16" s="143"/>
      <c r="F16" s="143"/>
      <c r="G16" s="141"/>
      <c r="H16" s="160" t="s">
        <v>51</v>
      </c>
      <c r="I16" s="141"/>
    </row>
    <row r="17" spans="1:10" ht="15" customHeight="1">
      <c r="A17" s="29">
        <v>4</v>
      </c>
      <c r="B17" s="152" t="s">
        <v>52</v>
      </c>
      <c r="C17" s="143"/>
      <c r="D17" s="143"/>
      <c r="E17" s="143"/>
      <c r="F17" s="143"/>
      <c r="G17" s="141"/>
      <c r="H17" s="154" t="s">
        <v>53</v>
      </c>
      <c r="I17" s="141"/>
    </row>
    <row r="18" spans="1:10">
      <c r="A18" s="162"/>
      <c r="B18" s="143"/>
      <c r="C18" s="143"/>
      <c r="D18" s="143"/>
      <c r="E18" s="143"/>
      <c r="F18" s="143"/>
      <c r="G18" s="143"/>
      <c r="H18" s="143"/>
      <c r="I18" s="141"/>
    </row>
    <row r="19" spans="1:10">
      <c r="A19" s="163" t="s">
        <v>54</v>
      </c>
      <c r="B19" s="143"/>
      <c r="C19" s="143"/>
      <c r="D19" s="143"/>
      <c r="E19" s="143"/>
      <c r="F19" s="143"/>
      <c r="G19" s="143"/>
      <c r="H19" s="143"/>
      <c r="I19" s="141"/>
    </row>
    <row r="20" spans="1:10">
      <c r="A20" s="164"/>
      <c r="B20" s="143"/>
      <c r="C20" s="143"/>
      <c r="D20" s="143"/>
      <c r="E20" s="143"/>
      <c r="F20" s="143"/>
      <c r="G20" s="143"/>
      <c r="H20" s="143"/>
      <c r="I20" s="141"/>
    </row>
    <row r="21" spans="1:10" ht="15" customHeight="1">
      <c r="A21" s="165" t="s">
        <v>55</v>
      </c>
      <c r="B21" s="143"/>
      <c r="C21" s="143"/>
      <c r="D21" s="143"/>
      <c r="E21" s="143"/>
      <c r="F21" s="143"/>
      <c r="G21" s="143"/>
      <c r="H21" s="143"/>
      <c r="I21" s="141"/>
    </row>
    <row r="22" spans="1:10" ht="24" customHeight="1">
      <c r="A22" s="30">
        <v>1</v>
      </c>
      <c r="B22" s="166" t="s">
        <v>56</v>
      </c>
      <c r="C22" s="143"/>
      <c r="D22" s="141"/>
      <c r="E22" s="31" t="s">
        <v>57</v>
      </c>
      <c r="F22" s="32" t="s">
        <v>58</v>
      </c>
      <c r="G22" s="31" t="s">
        <v>59</v>
      </c>
      <c r="H22" s="33" t="s">
        <v>60</v>
      </c>
      <c r="I22" s="30" t="s">
        <v>61</v>
      </c>
    </row>
    <row r="23" spans="1:10" ht="19.5" customHeight="1">
      <c r="A23" s="29" t="s">
        <v>35</v>
      </c>
      <c r="B23" s="152" t="s">
        <v>62</v>
      </c>
      <c r="C23" s="143"/>
      <c r="D23" s="141"/>
      <c r="E23" s="34">
        <v>15</v>
      </c>
      <c r="F23" s="29">
        <v>1</v>
      </c>
      <c r="G23" s="34">
        <v>180</v>
      </c>
      <c r="H23" s="35"/>
      <c r="I23" s="36">
        <v>1254</v>
      </c>
      <c r="J23" s="37"/>
    </row>
    <row r="24" spans="1:10" ht="15" customHeight="1">
      <c r="A24" s="29" t="s">
        <v>37</v>
      </c>
      <c r="B24" s="167" t="s">
        <v>63</v>
      </c>
      <c r="C24" s="143"/>
      <c r="D24" s="143"/>
      <c r="E24" s="143"/>
      <c r="F24" s="143"/>
      <c r="G24" s="141"/>
      <c r="H24" s="38">
        <v>0.15</v>
      </c>
      <c r="I24" s="39">
        <f>ROUND(H24*I23,2)</f>
        <v>188.1</v>
      </c>
    </row>
    <row r="25" spans="1:10" ht="15" customHeight="1">
      <c r="A25" s="29" t="s">
        <v>40</v>
      </c>
      <c r="B25" s="152" t="s">
        <v>64</v>
      </c>
      <c r="C25" s="143"/>
      <c r="D25" s="143"/>
      <c r="E25" s="143"/>
      <c r="F25" s="143"/>
      <c r="G25" s="143"/>
      <c r="H25" s="141"/>
      <c r="I25" s="39">
        <v>0</v>
      </c>
    </row>
    <row r="26" spans="1:10" ht="15" customHeight="1">
      <c r="A26" s="168" t="s">
        <v>65</v>
      </c>
      <c r="B26" s="143"/>
      <c r="C26" s="143"/>
      <c r="D26" s="143"/>
      <c r="E26" s="143"/>
      <c r="F26" s="143"/>
      <c r="G26" s="143"/>
      <c r="H26" s="141"/>
      <c r="I26" s="40">
        <f>SUM(I23:I25)</f>
        <v>1442.1</v>
      </c>
    </row>
    <row r="27" spans="1:10" ht="15.75" customHeight="1">
      <c r="A27" s="169" t="s">
        <v>66</v>
      </c>
      <c r="B27" s="143"/>
      <c r="C27" s="143"/>
      <c r="D27" s="143"/>
      <c r="E27" s="143"/>
      <c r="F27" s="143"/>
      <c r="G27" s="143"/>
      <c r="H27" s="143"/>
      <c r="I27" s="141"/>
    </row>
    <row r="28" spans="1:10" ht="24.75" customHeight="1">
      <c r="A28" s="42">
        <v>2</v>
      </c>
      <c r="B28" s="166" t="s">
        <v>67</v>
      </c>
      <c r="C28" s="143"/>
      <c r="D28" s="143"/>
      <c r="E28" s="143"/>
      <c r="F28" s="143"/>
      <c r="G28" s="143"/>
      <c r="H28" s="31" t="s">
        <v>68</v>
      </c>
      <c r="I28" s="43" t="s">
        <v>69</v>
      </c>
    </row>
    <row r="29" spans="1:10" ht="15" customHeight="1">
      <c r="A29" s="44" t="s">
        <v>35</v>
      </c>
      <c r="B29" s="152" t="s">
        <v>70</v>
      </c>
      <c r="C29" s="143"/>
      <c r="D29" s="143"/>
      <c r="E29" s="143"/>
      <c r="F29" s="143"/>
      <c r="G29" s="143"/>
      <c r="H29" s="143"/>
      <c r="I29" s="45">
        <f>ROUND(((H31*H30*E23*F23)-(0.06*I23)),2)</f>
        <v>68.760000000000005</v>
      </c>
    </row>
    <row r="30" spans="1:10" ht="22.5" customHeight="1">
      <c r="A30" s="44"/>
      <c r="B30" s="170" t="s">
        <v>71</v>
      </c>
      <c r="C30" s="143"/>
      <c r="D30" s="143"/>
      <c r="E30" s="143"/>
      <c r="F30" s="143"/>
      <c r="G30" s="143"/>
      <c r="H30" s="46">
        <v>4.8</v>
      </c>
      <c r="I30" s="47" t="s">
        <v>72</v>
      </c>
    </row>
    <row r="31" spans="1:10" ht="15" customHeight="1">
      <c r="A31" s="44"/>
      <c r="B31" s="170" t="s">
        <v>73</v>
      </c>
      <c r="C31" s="143"/>
      <c r="D31" s="143"/>
      <c r="E31" s="143"/>
      <c r="F31" s="143"/>
      <c r="G31" s="141"/>
      <c r="H31" s="48">
        <v>2</v>
      </c>
      <c r="I31" s="47"/>
    </row>
    <row r="32" spans="1:10" ht="15" customHeight="1">
      <c r="A32" s="44" t="s">
        <v>37</v>
      </c>
      <c r="B32" s="152" t="s">
        <v>74</v>
      </c>
      <c r="C32" s="143"/>
      <c r="D32" s="143"/>
      <c r="E32" s="143"/>
      <c r="F32" s="143"/>
      <c r="G32" s="143"/>
      <c r="H32" s="143"/>
      <c r="I32" s="45">
        <f>ROUND(((E23*H33*(1-0.2))*F23),2)</f>
        <v>258</v>
      </c>
      <c r="J32" s="37"/>
    </row>
    <row r="33" spans="1:10" ht="15" customHeight="1">
      <c r="A33" s="44"/>
      <c r="B33" s="170" t="s">
        <v>75</v>
      </c>
      <c r="C33" s="143"/>
      <c r="D33" s="143"/>
      <c r="E33" s="143"/>
      <c r="F33" s="143"/>
      <c r="G33" s="143"/>
      <c r="H33" s="49">
        <v>21.5</v>
      </c>
      <c r="I33" s="47" t="s">
        <v>72</v>
      </c>
    </row>
    <row r="34" spans="1:10" ht="15" customHeight="1">
      <c r="A34" s="44" t="s">
        <v>40</v>
      </c>
      <c r="B34" s="152" t="s">
        <v>76</v>
      </c>
      <c r="C34" s="143"/>
      <c r="D34" s="143"/>
      <c r="E34" s="143"/>
      <c r="F34" s="143"/>
      <c r="G34" s="143"/>
      <c r="H34" s="50">
        <v>0</v>
      </c>
      <c r="I34" s="45">
        <f>H34*F23</f>
        <v>0</v>
      </c>
    </row>
    <row r="35" spans="1:10" ht="15" customHeight="1">
      <c r="A35" s="44" t="s">
        <v>43</v>
      </c>
      <c r="B35" s="152" t="s">
        <v>77</v>
      </c>
      <c r="C35" s="143"/>
      <c r="D35" s="143"/>
      <c r="E35" s="143"/>
      <c r="F35" s="143"/>
      <c r="G35" s="143"/>
      <c r="H35" s="51">
        <v>0</v>
      </c>
      <c r="I35" s="52">
        <f>H35*F23</f>
        <v>0</v>
      </c>
    </row>
    <row r="36" spans="1:10" ht="15" customHeight="1">
      <c r="A36" s="53" t="s">
        <v>78</v>
      </c>
      <c r="B36" s="152" t="s">
        <v>64</v>
      </c>
      <c r="C36" s="143"/>
      <c r="D36" s="143"/>
      <c r="E36" s="143"/>
      <c r="F36" s="143"/>
      <c r="G36" s="143"/>
      <c r="H36" s="51">
        <v>0</v>
      </c>
      <c r="I36" s="45">
        <f>H36*F23</f>
        <v>0</v>
      </c>
    </row>
    <row r="37" spans="1:10" ht="15.75" customHeight="1">
      <c r="A37" s="54"/>
      <c r="B37" s="171" t="s">
        <v>79</v>
      </c>
      <c r="C37" s="143"/>
      <c r="D37" s="143"/>
      <c r="E37" s="143"/>
      <c r="F37" s="143"/>
      <c r="G37" s="143"/>
      <c r="H37" s="143"/>
      <c r="I37" s="55">
        <f>SUM(I29:I36)</f>
        <v>326.76</v>
      </c>
    </row>
    <row r="38" spans="1:10" ht="15.75" customHeight="1">
      <c r="A38" s="172"/>
      <c r="B38" s="143"/>
      <c r="C38" s="143"/>
      <c r="D38" s="143"/>
      <c r="E38" s="143"/>
      <c r="F38" s="143"/>
      <c r="G38" s="143"/>
      <c r="H38" s="143"/>
      <c r="I38" s="141"/>
    </row>
    <row r="39" spans="1:10" ht="15" customHeight="1">
      <c r="A39" s="173" t="s">
        <v>80</v>
      </c>
      <c r="B39" s="143"/>
      <c r="C39" s="143"/>
      <c r="D39" s="143"/>
      <c r="E39" s="143"/>
      <c r="F39" s="143"/>
      <c r="G39" s="143"/>
      <c r="H39" s="143"/>
      <c r="I39" s="141"/>
    </row>
    <row r="40" spans="1:10" ht="15.75" customHeight="1">
      <c r="A40" s="172"/>
      <c r="B40" s="143"/>
      <c r="C40" s="143"/>
      <c r="D40" s="143"/>
      <c r="E40" s="143"/>
      <c r="F40" s="143"/>
      <c r="G40" s="143"/>
      <c r="H40" s="143"/>
      <c r="I40" s="141"/>
    </row>
    <row r="41" spans="1:10" ht="15" customHeight="1">
      <c r="A41" s="174" t="s">
        <v>81</v>
      </c>
      <c r="B41" s="143"/>
      <c r="C41" s="143"/>
      <c r="D41" s="143"/>
      <c r="E41" s="143"/>
      <c r="F41" s="143"/>
      <c r="G41" s="143"/>
      <c r="H41" s="143"/>
      <c r="I41" s="141"/>
    </row>
    <row r="42" spans="1:10" ht="15" customHeight="1">
      <c r="A42" s="42">
        <v>3</v>
      </c>
      <c r="B42" s="166" t="s">
        <v>82</v>
      </c>
      <c r="C42" s="143"/>
      <c r="D42" s="143"/>
      <c r="E42" s="143"/>
      <c r="F42" s="143"/>
      <c r="G42" s="143"/>
      <c r="H42" s="56" t="s">
        <v>68</v>
      </c>
      <c r="I42" s="42" t="s">
        <v>69</v>
      </c>
    </row>
    <row r="43" spans="1:10" ht="15" customHeight="1">
      <c r="A43" s="44" t="s">
        <v>35</v>
      </c>
      <c r="B43" s="152" t="s">
        <v>83</v>
      </c>
      <c r="C43" s="143"/>
      <c r="D43" s="143"/>
      <c r="E43" s="143"/>
      <c r="F43" s="143"/>
      <c r="G43" s="143"/>
      <c r="H43" s="50">
        <f>'ANEXO V'!F20</f>
        <v>81.666666666666671</v>
      </c>
      <c r="I43" s="45">
        <f>H43*F23</f>
        <v>81.666666666666671</v>
      </c>
      <c r="J43" s="57"/>
    </row>
    <row r="44" spans="1:10" ht="15" customHeight="1">
      <c r="A44" s="53" t="s">
        <v>37</v>
      </c>
      <c r="B44" s="152" t="s">
        <v>84</v>
      </c>
      <c r="C44" s="143"/>
      <c r="D44" s="143"/>
      <c r="E44" s="143"/>
      <c r="F44" s="143"/>
      <c r="G44" s="143"/>
      <c r="H44" s="51">
        <v>0</v>
      </c>
      <c r="I44" s="52">
        <f>H44*F23</f>
        <v>0</v>
      </c>
    </row>
    <row r="45" spans="1:10" ht="15.75" customHeight="1">
      <c r="A45" s="171" t="s">
        <v>85</v>
      </c>
      <c r="B45" s="143"/>
      <c r="C45" s="143"/>
      <c r="D45" s="143"/>
      <c r="E45" s="143"/>
      <c r="F45" s="143"/>
      <c r="G45" s="143"/>
      <c r="H45" s="141"/>
      <c r="I45" s="58">
        <f>SUM(I43:I44)</f>
        <v>81.666666666666671</v>
      </c>
    </row>
    <row r="46" spans="1:10" ht="15.75" customHeight="1">
      <c r="A46" s="172"/>
      <c r="B46" s="143"/>
      <c r="C46" s="143"/>
      <c r="D46" s="143"/>
      <c r="E46" s="143"/>
      <c r="F46" s="143"/>
      <c r="G46" s="143"/>
      <c r="H46" s="143"/>
      <c r="I46" s="141"/>
    </row>
    <row r="47" spans="1:10" ht="15.75" customHeight="1">
      <c r="A47" s="163" t="s">
        <v>86</v>
      </c>
      <c r="B47" s="143"/>
      <c r="C47" s="143"/>
      <c r="D47" s="143"/>
      <c r="E47" s="143"/>
      <c r="F47" s="143"/>
      <c r="G47" s="143"/>
      <c r="H47" s="143"/>
      <c r="I47" s="141"/>
    </row>
    <row r="48" spans="1:10" ht="15.75" customHeight="1">
      <c r="A48" s="172"/>
      <c r="B48" s="143"/>
      <c r="C48" s="143"/>
      <c r="D48" s="143"/>
      <c r="E48" s="143"/>
      <c r="F48" s="143"/>
      <c r="G48" s="143"/>
      <c r="H48" s="143"/>
      <c r="I48" s="141"/>
    </row>
    <row r="49" spans="1:9" ht="15" customHeight="1">
      <c r="A49" s="165" t="s">
        <v>87</v>
      </c>
      <c r="B49" s="143"/>
      <c r="C49" s="143"/>
      <c r="D49" s="143"/>
      <c r="E49" s="143"/>
      <c r="F49" s="143"/>
      <c r="G49" s="143"/>
      <c r="H49" s="143"/>
      <c r="I49" s="141"/>
    </row>
    <row r="50" spans="1:9" ht="15" customHeight="1">
      <c r="A50" s="159" t="s">
        <v>88</v>
      </c>
      <c r="B50" s="143"/>
      <c r="C50" s="143"/>
      <c r="D50" s="143"/>
      <c r="E50" s="143"/>
      <c r="F50" s="143"/>
      <c r="G50" s="143"/>
      <c r="H50" s="143"/>
      <c r="I50" s="141"/>
    </row>
    <row r="51" spans="1:9" ht="30" customHeight="1">
      <c r="A51" s="59" t="s">
        <v>89</v>
      </c>
      <c r="B51" s="166" t="s">
        <v>90</v>
      </c>
      <c r="C51" s="143"/>
      <c r="D51" s="143"/>
      <c r="E51" s="143"/>
      <c r="F51" s="143"/>
      <c r="G51" s="141"/>
      <c r="H51" s="43" t="s">
        <v>91</v>
      </c>
      <c r="I51" s="43" t="s">
        <v>69</v>
      </c>
    </row>
    <row r="52" spans="1:9" ht="15" customHeight="1">
      <c r="A52" s="41" t="s">
        <v>35</v>
      </c>
      <c r="B52" s="152" t="s">
        <v>92</v>
      </c>
      <c r="C52" s="143"/>
      <c r="D52" s="143"/>
      <c r="E52" s="143"/>
      <c r="F52" s="143"/>
      <c r="G52" s="141"/>
      <c r="H52" s="60">
        <v>0.2</v>
      </c>
      <c r="I52" s="61">
        <f t="shared" ref="I52:I59" si="0">ROUND($I$26*H52,2)</f>
        <v>288.42</v>
      </c>
    </row>
    <row r="53" spans="1:9" ht="15" customHeight="1">
      <c r="A53" s="41" t="s">
        <v>37</v>
      </c>
      <c r="B53" s="152" t="s">
        <v>93</v>
      </c>
      <c r="C53" s="143"/>
      <c r="D53" s="143"/>
      <c r="E53" s="143"/>
      <c r="F53" s="143"/>
      <c r="G53" s="141"/>
      <c r="H53" s="60">
        <v>1.4999999999999999E-2</v>
      </c>
      <c r="I53" s="61">
        <f t="shared" si="0"/>
        <v>21.63</v>
      </c>
    </row>
    <row r="54" spans="1:9" ht="15" customHeight="1">
      <c r="A54" s="41" t="s">
        <v>40</v>
      </c>
      <c r="B54" s="152" t="s">
        <v>94</v>
      </c>
      <c r="C54" s="143"/>
      <c r="D54" s="143"/>
      <c r="E54" s="143"/>
      <c r="F54" s="143"/>
      <c r="G54" s="141"/>
      <c r="H54" s="60">
        <v>0.01</v>
      </c>
      <c r="I54" s="61">
        <f t="shared" si="0"/>
        <v>14.42</v>
      </c>
    </row>
    <row r="55" spans="1:9" ht="15" customHeight="1">
      <c r="A55" s="41" t="s">
        <v>43</v>
      </c>
      <c r="B55" s="152" t="s">
        <v>95</v>
      </c>
      <c r="C55" s="143"/>
      <c r="D55" s="143"/>
      <c r="E55" s="143"/>
      <c r="F55" s="143"/>
      <c r="G55" s="141"/>
      <c r="H55" s="60">
        <v>2E-3</v>
      </c>
      <c r="I55" s="61">
        <f t="shared" si="0"/>
        <v>2.88</v>
      </c>
    </row>
    <row r="56" spans="1:9" ht="15" customHeight="1">
      <c r="A56" s="41" t="s">
        <v>78</v>
      </c>
      <c r="B56" s="152" t="s">
        <v>96</v>
      </c>
      <c r="C56" s="143"/>
      <c r="D56" s="143"/>
      <c r="E56" s="143"/>
      <c r="F56" s="143"/>
      <c r="G56" s="141"/>
      <c r="H56" s="60">
        <v>2.5000000000000001E-2</v>
      </c>
      <c r="I56" s="61">
        <f t="shared" si="0"/>
        <v>36.049999999999997</v>
      </c>
    </row>
    <row r="57" spans="1:9" ht="15" customHeight="1">
      <c r="A57" s="41" t="s">
        <v>97</v>
      </c>
      <c r="B57" s="152" t="s">
        <v>98</v>
      </c>
      <c r="C57" s="143"/>
      <c r="D57" s="143"/>
      <c r="E57" s="143"/>
      <c r="F57" s="143"/>
      <c r="G57" s="141"/>
      <c r="H57" s="62">
        <v>0.08</v>
      </c>
      <c r="I57" s="61">
        <f t="shared" si="0"/>
        <v>115.37</v>
      </c>
    </row>
    <row r="58" spans="1:9">
      <c r="A58" s="41" t="s">
        <v>99</v>
      </c>
      <c r="B58" s="152" t="s">
        <v>100</v>
      </c>
      <c r="C58" s="141"/>
      <c r="D58" s="63" t="s">
        <v>101</v>
      </c>
      <c r="E58" s="64">
        <v>0.03</v>
      </c>
      <c r="F58" s="63" t="s">
        <v>102</v>
      </c>
      <c r="G58" s="65">
        <v>1</v>
      </c>
      <c r="H58" s="66">
        <f>ROUND((E58*G58),6)</f>
        <v>0.03</v>
      </c>
      <c r="I58" s="61">
        <f t="shared" si="0"/>
        <v>43.26</v>
      </c>
    </row>
    <row r="59" spans="1:9" ht="15" customHeight="1">
      <c r="A59" s="41" t="s">
        <v>103</v>
      </c>
      <c r="B59" s="152" t="s">
        <v>104</v>
      </c>
      <c r="C59" s="143"/>
      <c r="D59" s="143"/>
      <c r="E59" s="143"/>
      <c r="F59" s="143"/>
      <c r="G59" s="141"/>
      <c r="H59" s="60">
        <v>6.0000000000000001E-3</v>
      </c>
      <c r="I59" s="61">
        <f t="shared" si="0"/>
        <v>8.65</v>
      </c>
    </row>
    <row r="60" spans="1:9" ht="15.75" customHeight="1">
      <c r="A60" s="171" t="s">
        <v>105</v>
      </c>
      <c r="B60" s="143"/>
      <c r="C60" s="143"/>
      <c r="D60" s="143"/>
      <c r="E60" s="143"/>
      <c r="F60" s="143"/>
      <c r="G60" s="141"/>
      <c r="H60" s="67">
        <f t="shared" ref="H60:I60" si="1">SUM(H52:H59)</f>
        <v>0.3680000000000001</v>
      </c>
      <c r="I60" s="55">
        <f t="shared" si="1"/>
        <v>530.68000000000006</v>
      </c>
    </row>
    <row r="61" spans="1:9" ht="15.75" customHeight="1">
      <c r="A61" s="172"/>
      <c r="B61" s="143"/>
      <c r="C61" s="143"/>
      <c r="D61" s="143"/>
      <c r="E61" s="143"/>
      <c r="F61" s="143"/>
      <c r="G61" s="143"/>
      <c r="H61" s="143"/>
      <c r="I61" s="141"/>
    </row>
    <row r="62" spans="1:9" ht="26.25" customHeight="1">
      <c r="A62" s="152" t="s">
        <v>106</v>
      </c>
      <c r="B62" s="143"/>
      <c r="C62" s="143"/>
      <c r="D62" s="143"/>
      <c r="E62" s="143"/>
      <c r="F62" s="143"/>
      <c r="G62" s="143"/>
      <c r="H62" s="143"/>
      <c r="I62" s="141"/>
    </row>
    <row r="63" spans="1:9" ht="15.75" customHeight="1">
      <c r="A63" s="172"/>
      <c r="B63" s="143"/>
      <c r="C63" s="143"/>
      <c r="D63" s="143"/>
      <c r="E63" s="143"/>
      <c r="F63" s="143"/>
      <c r="G63" s="143"/>
      <c r="H63" s="143"/>
      <c r="I63" s="141"/>
    </row>
    <row r="64" spans="1:9" ht="15" customHeight="1">
      <c r="A64" s="159" t="s">
        <v>107</v>
      </c>
      <c r="B64" s="143"/>
      <c r="C64" s="143"/>
      <c r="D64" s="143"/>
      <c r="E64" s="143"/>
      <c r="F64" s="143"/>
      <c r="G64" s="143"/>
      <c r="H64" s="143"/>
      <c r="I64" s="141"/>
    </row>
    <row r="65" spans="1:9" ht="15" customHeight="1">
      <c r="A65" s="42" t="s">
        <v>108</v>
      </c>
      <c r="B65" s="166" t="s">
        <v>109</v>
      </c>
      <c r="C65" s="143"/>
      <c r="D65" s="143"/>
      <c r="E65" s="143"/>
      <c r="F65" s="143"/>
      <c r="G65" s="143"/>
      <c r="H65" s="141"/>
      <c r="I65" s="42" t="s">
        <v>69</v>
      </c>
    </row>
    <row r="66" spans="1:9" ht="25.5" customHeight="1">
      <c r="A66" s="44" t="s">
        <v>35</v>
      </c>
      <c r="B66" s="175" t="s">
        <v>110</v>
      </c>
      <c r="C66" s="143"/>
      <c r="D66" s="143"/>
      <c r="E66" s="143"/>
      <c r="F66" s="143"/>
      <c r="G66" s="143"/>
      <c r="H66" s="141"/>
      <c r="I66" s="61">
        <f>ROUND($I$26/12,2)</f>
        <v>120.18</v>
      </c>
    </row>
    <row r="67" spans="1:9" ht="15.75" customHeight="1">
      <c r="A67" s="171" t="s">
        <v>111</v>
      </c>
      <c r="B67" s="143"/>
      <c r="C67" s="143"/>
      <c r="D67" s="143"/>
      <c r="E67" s="143"/>
      <c r="F67" s="143"/>
      <c r="G67" s="143"/>
      <c r="H67" s="141"/>
      <c r="I67" s="68">
        <f>SUM(I66)</f>
        <v>120.18</v>
      </c>
    </row>
    <row r="68" spans="1:9" ht="15" customHeight="1">
      <c r="A68" s="44" t="s">
        <v>37</v>
      </c>
      <c r="B68" s="176" t="s">
        <v>112</v>
      </c>
      <c r="C68" s="143"/>
      <c r="D68" s="143"/>
      <c r="E68" s="143"/>
      <c r="F68" s="143"/>
      <c r="G68" s="143"/>
      <c r="H68" s="141"/>
      <c r="I68" s="69">
        <f>ROUND(H60*I67,2)</f>
        <v>44.23</v>
      </c>
    </row>
    <row r="69" spans="1:9" ht="15.75" customHeight="1">
      <c r="A69" s="171" t="s">
        <v>105</v>
      </c>
      <c r="B69" s="143"/>
      <c r="C69" s="143"/>
      <c r="D69" s="143"/>
      <c r="E69" s="143"/>
      <c r="F69" s="143"/>
      <c r="G69" s="143"/>
      <c r="H69" s="141"/>
      <c r="I69" s="68">
        <f>SUM(I67:I68)</f>
        <v>164.41</v>
      </c>
    </row>
    <row r="70" spans="1:9" ht="15.75" customHeight="1">
      <c r="A70" s="172"/>
      <c r="B70" s="143"/>
      <c r="C70" s="143"/>
      <c r="D70" s="143"/>
      <c r="E70" s="143"/>
      <c r="F70" s="143"/>
      <c r="G70" s="143"/>
      <c r="H70" s="143"/>
      <c r="I70" s="141"/>
    </row>
    <row r="71" spans="1:9" ht="15" customHeight="1">
      <c r="A71" s="159" t="s">
        <v>113</v>
      </c>
      <c r="B71" s="143"/>
      <c r="C71" s="143"/>
      <c r="D71" s="143"/>
      <c r="E71" s="143"/>
      <c r="F71" s="143"/>
      <c r="G71" s="143"/>
      <c r="H71" s="143"/>
      <c r="I71" s="141"/>
    </row>
    <row r="72" spans="1:9" ht="15.75" customHeight="1">
      <c r="A72" s="42" t="s">
        <v>114</v>
      </c>
      <c r="B72" s="177" t="s">
        <v>115</v>
      </c>
      <c r="C72" s="143"/>
      <c r="D72" s="143"/>
      <c r="E72" s="143"/>
      <c r="F72" s="143"/>
      <c r="G72" s="143"/>
      <c r="H72" s="141"/>
      <c r="I72" s="42" t="s">
        <v>69</v>
      </c>
    </row>
    <row r="73" spans="1:9" ht="15" customHeight="1">
      <c r="A73" s="44" t="s">
        <v>35</v>
      </c>
      <c r="B73" s="178" t="s">
        <v>116</v>
      </c>
      <c r="C73" s="143"/>
      <c r="D73" s="143"/>
      <c r="E73" s="143"/>
      <c r="F73" s="143"/>
      <c r="G73" s="143"/>
      <c r="H73" s="141"/>
      <c r="I73" s="61">
        <f>ROUND(((($I$26+$I$26/3)*4/12)/12)*0.02,2)</f>
        <v>1.07</v>
      </c>
    </row>
    <row r="74" spans="1:9" ht="15" customHeight="1">
      <c r="A74" s="44" t="s">
        <v>37</v>
      </c>
      <c r="B74" s="152" t="s">
        <v>117</v>
      </c>
      <c r="C74" s="143"/>
      <c r="D74" s="143"/>
      <c r="E74" s="143"/>
      <c r="F74" s="143"/>
      <c r="G74" s="143"/>
      <c r="H74" s="141"/>
      <c r="I74" s="69">
        <f>ROUND(H60*I73,2)</f>
        <v>0.39</v>
      </c>
    </row>
    <row r="75" spans="1:9" ht="15.75" customHeight="1">
      <c r="A75" s="171" t="s">
        <v>105</v>
      </c>
      <c r="B75" s="143"/>
      <c r="C75" s="143"/>
      <c r="D75" s="143"/>
      <c r="E75" s="143"/>
      <c r="F75" s="143"/>
      <c r="G75" s="143"/>
      <c r="H75" s="141"/>
      <c r="I75" s="55">
        <f>SUM(I73:I74)</f>
        <v>1.46</v>
      </c>
    </row>
    <row r="76" spans="1:9" ht="15.75" customHeight="1">
      <c r="A76" s="179" t="s">
        <v>118</v>
      </c>
      <c r="B76" s="143"/>
      <c r="C76" s="143"/>
      <c r="D76" s="143"/>
      <c r="E76" s="143"/>
      <c r="F76" s="143"/>
      <c r="G76" s="143"/>
      <c r="H76" s="143"/>
      <c r="I76" s="141"/>
    </row>
    <row r="77" spans="1:9" ht="15.75" customHeight="1">
      <c r="A77" s="42" t="s">
        <v>119</v>
      </c>
      <c r="B77" s="177" t="s">
        <v>120</v>
      </c>
      <c r="C77" s="143"/>
      <c r="D77" s="143"/>
      <c r="E77" s="143"/>
      <c r="F77" s="143"/>
      <c r="G77" s="143"/>
      <c r="H77" s="141"/>
      <c r="I77" s="42" t="s">
        <v>69</v>
      </c>
    </row>
    <row r="78" spans="1:9" ht="26.25" customHeight="1">
      <c r="A78" s="44" t="s">
        <v>35</v>
      </c>
      <c r="B78" s="178" t="s">
        <v>121</v>
      </c>
      <c r="C78" s="143"/>
      <c r="D78" s="143"/>
      <c r="E78" s="143"/>
      <c r="F78" s="143"/>
      <c r="G78" s="143"/>
      <c r="H78" s="141"/>
      <c r="I78" s="61">
        <f>ROUND(($I$26/12)*(33/30)*0.05,2)</f>
        <v>6.61</v>
      </c>
    </row>
    <row r="79" spans="1:9" ht="15.75" customHeight="1">
      <c r="A79" s="44" t="s">
        <v>37</v>
      </c>
      <c r="B79" s="180" t="s">
        <v>122</v>
      </c>
      <c r="C79" s="143"/>
      <c r="D79" s="143"/>
      <c r="E79" s="143"/>
      <c r="F79" s="143"/>
      <c r="G79" s="143"/>
      <c r="H79" s="141"/>
      <c r="I79" s="61">
        <f>ROUND($H$57*I78,2)</f>
        <v>0.53</v>
      </c>
    </row>
    <row r="80" spans="1:9" ht="26.25" customHeight="1">
      <c r="A80" s="44" t="s">
        <v>40</v>
      </c>
      <c r="B80" s="175" t="s">
        <v>123</v>
      </c>
      <c r="C80" s="143"/>
      <c r="D80" s="143"/>
      <c r="E80" s="143"/>
      <c r="F80" s="143"/>
      <c r="G80" s="143"/>
      <c r="H80" s="141"/>
      <c r="I80" s="61">
        <f>ROUND(I26*50%*8%*5%,2)</f>
        <v>2.88</v>
      </c>
    </row>
    <row r="81" spans="1:10" ht="27" customHeight="1">
      <c r="A81" s="44" t="s">
        <v>43</v>
      </c>
      <c r="B81" s="178" t="s">
        <v>124</v>
      </c>
      <c r="C81" s="143"/>
      <c r="D81" s="143"/>
      <c r="E81" s="143"/>
      <c r="F81" s="143"/>
      <c r="G81" s="143"/>
      <c r="H81" s="141"/>
      <c r="I81" s="61">
        <f>ROUND(((($I$26/30)*7)/$H$10),2)</f>
        <v>28.04</v>
      </c>
    </row>
    <row r="82" spans="1:10" ht="15.75" customHeight="1">
      <c r="A82" s="44" t="s">
        <v>78</v>
      </c>
      <c r="B82" s="180" t="s">
        <v>125</v>
      </c>
      <c r="C82" s="143"/>
      <c r="D82" s="143"/>
      <c r="E82" s="143"/>
      <c r="F82" s="143"/>
      <c r="G82" s="143"/>
      <c r="H82" s="141"/>
      <c r="I82" s="61">
        <f>ROUND($H$60*I81,2)</f>
        <v>10.32</v>
      </c>
    </row>
    <row r="83" spans="1:10" ht="26.25" customHeight="1">
      <c r="A83" s="44" t="s">
        <v>97</v>
      </c>
      <c r="B83" s="175" t="s">
        <v>126</v>
      </c>
      <c r="C83" s="143"/>
      <c r="D83" s="143"/>
      <c r="E83" s="143"/>
      <c r="F83" s="143"/>
      <c r="G83" s="143"/>
      <c r="H83" s="141"/>
      <c r="I83" s="61">
        <f>ROUND($I$26*(40%+10%)*8%*100%,2)</f>
        <v>57.68</v>
      </c>
    </row>
    <row r="84" spans="1:10" ht="15.75" customHeight="1">
      <c r="A84" s="171" t="s">
        <v>105</v>
      </c>
      <c r="B84" s="143"/>
      <c r="C84" s="143"/>
      <c r="D84" s="143"/>
      <c r="E84" s="143"/>
      <c r="F84" s="143"/>
      <c r="G84" s="143"/>
      <c r="H84" s="141"/>
      <c r="I84" s="55">
        <f>SUM(I78:I83)</f>
        <v>106.06</v>
      </c>
    </row>
    <row r="85" spans="1:10" ht="15" customHeight="1">
      <c r="A85" s="159" t="s">
        <v>127</v>
      </c>
      <c r="B85" s="143"/>
      <c r="C85" s="143"/>
      <c r="D85" s="143"/>
      <c r="E85" s="143"/>
      <c r="F85" s="143"/>
      <c r="G85" s="143"/>
      <c r="H85" s="143"/>
      <c r="I85" s="141"/>
    </row>
    <row r="86" spans="1:10" ht="15.75" customHeight="1">
      <c r="A86" s="70" t="s">
        <v>128</v>
      </c>
      <c r="B86" s="177" t="s">
        <v>129</v>
      </c>
      <c r="C86" s="143"/>
      <c r="D86" s="143"/>
      <c r="E86" s="143"/>
      <c r="F86" s="143"/>
      <c r="G86" s="143"/>
      <c r="H86" s="141"/>
      <c r="I86" s="70" t="s">
        <v>69</v>
      </c>
    </row>
    <row r="87" spans="1:10" ht="15" customHeight="1">
      <c r="A87" s="71" t="s">
        <v>35</v>
      </c>
      <c r="B87" s="175" t="s">
        <v>130</v>
      </c>
      <c r="C87" s="143"/>
      <c r="D87" s="143"/>
      <c r="E87" s="143"/>
      <c r="F87" s="143"/>
      <c r="G87" s="143"/>
      <c r="H87" s="141"/>
      <c r="I87" s="61">
        <f>ROUND($I$26*11.11%,2)</f>
        <v>160.22</v>
      </c>
    </row>
    <row r="88" spans="1:10" ht="15.75" customHeight="1">
      <c r="A88" s="71" t="s">
        <v>37</v>
      </c>
      <c r="B88" s="180" t="s">
        <v>131</v>
      </c>
      <c r="C88" s="143"/>
      <c r="D88" s="143"/>
      <c r="E88" s="143"/>
      <c r="F88" s="143"/>
      <c r="G88" s="143"/>
      <c r="H88" s="141"/>
      <c r="I88" s="72">
        <f>ROUND(((($I$26/30)*5)/12),2)</f>
        <v>20.03</v>
      </c>
    </row>
    <row r="89" spans="1:10" ht="15.75" customHeight="1">
      <c r="A89" s="71" t="s">
        <v>40</v>
      </c>
      <c r="B89" s="180" t="s">
        <v>132</v>
      </c>
      <c r="C89" s="143"/>
      <c r="D89" s="143"/>
      <c r="E89" s="143"/>
      <c r="F89" s="143"/>
      <c r="G89" s="143"/>
      <c r="H89" s="141"/>
      <c r="I89" s="72">
        <f>ROUND((($I$26/30)*5)/12*0.015,2)</f>
        <v>0.3</v>
      </c>
    </row>
    <row r="90" spans="1:10" ht="15.75" customHeight="1">
      <c r="A90" s="71" t="s">
        <v>43</v>
      </c>
      <c r="B90" s="180" t="s">
        <v>133</v>
      </c>
      <c r="C90" s="143"/>
      <c r="D90" s="143"/>
      <c r="E90" s="143"/>
      <c r="F90" s="143"/>
      <c r="G90" s="143"/>
      <c r="H90" s="141"/>
      <c r="I90" s="72">
        <f>ROUND((($I$26/30)*2.96)/12,2)</f>
        <v>11.86</v>
      </c>
    </row>
    <row r="91" spans="1:10" ht="27" customHeight="1">
      <c r="A91" s="71" t="s">
        <v>78</v>
      </c>
      <c r="B91" s="178" t="s">
        <v>134</v>
      </c>
      <c r="C91" s="143"/>
      <c r="D91" s="143"/>
      <c r="E91" s="143"/>
      <c r="F91" s="143"/>
      <c r="G91" s="143"/>
      <c r="H91" s="141"/>
      <c r="I91" s="73">
        <f>ROUND(((($I$26/30)*15)/12)*0.0078,2)</f>
        <v>0.47</v>
      </c>
    </row>
    <row r="92" spans="1:10" ht="15.75" customHeight="1">
      <c r="A92" s="71" t="s">
        <v>97</v>
      </c>
      <c r="B92" s="180" t="s">
        <v>64</v>
      </c>
      <c r="C92" s="143"/>
      <c r="D92" s="143"/>
      <c r="E92" s="143"/>
      <c r="F92" s="143"/>
      <c r="G92" s="143"/>
      <c r="H92" s="141"/>
      <c r="I92" s="73">
        <v>0</v>
      </c>
    </row>
    <row r="93" spans="1:10" ht="15.75" customHeight="1">
      <c r="A93" s="171" t="s">
        <v>111</v>
      </c>
      <c r="B93" s="143"/>
      <c r="C93" s="143"/>
      <c r="D93" s="143"/>
      <c r="E93" s="143"/>
      <c r="F93" s="143"/>
      <c r="G93" s="143"/>
      <c r="H93" s="141"/>
      <c r="I93" s="74">
        <f>SUM(I87:I92)</f>
        <v>192.88000000000002</v>
      </c>
    </row>
    <row r="94" spans="1:10" ht="26.25" customHeight="1">
      <c r="A94" s="75" t="s">
        <v>99</v>
      </c>
      <c r="B94" s="152" t="s">
        <v>135</v>
      </c>
      <c r="C94" s="143"/>
      <c r="D94" s="143"/>
      <c r="E94" s="143"/>
      <c r="F94" s="143"/>
      <c r="G94" s="143"/>
      <c r="H94" s="141"/>
      <c r="I94" s="76">
        <f>ROUND(H60*I93,2)</f>
        <v>70.98</v>
      </c>
      <c r="J94" s="57"/>
    </row>
    <row r="95" spans="1:10" ht="15.75" customHeight="1">
      <c r="A95" s="171" t="s">
        <v>105</v>
      </c>
      <c r="B95" s="143"/>
      <c r="C95" s="143"/>
      <c r="D95" s="143"/>
      <c r="E95" s="143"/>
      <c r="F95" s="143"/>
      <c r="G95" s="143"/>
      <c r="H95" s="141"/>
      <c r="I95" s="55">
        <f>SUM(I93:I94)</f>
        <v>263.86</v>
      </c>
    </row>
    <row r="96" spans="1:10" ht="15.75" customHeight="1">
      <c r="A96" s="179" t="s">
        <v>136</v>
      </c>
      <c r="B96" s="143"/>
      <c r="C96" s="143"/>
      <c r="D96" s="143"/>
      <c r="E96" s="143"/>
      <c r="F96" s="143"/>
      <c r="G96" s="143"/>
      <c r="H96" s="143"/>
      <c r="I96" s="141"/>
    </row>
    <row r="97" spans="1:10" ht="15" customHeight="1">
      <c r="A97" s="42">
        <v>4</v>
      </c>
      <c r="B97" s="166" t="s">
        <v>137</v>
      </c>
      <c r="C97" s="143"/>
      <c r="D97" s="143"/>
      <c r="E97" s="143"/>
      <c r="F97" s="143"/>
      <c r="G97" s="143"/>
      <c r="H97" s="141"/>
      <c r="I97" s="42" t="s">
        <v>69</v>
      </c>
    </row>
    <row r="98" spans="1:10" ht="15" customHeight="1">
      <c r="A98" s="44" t="s">
        <v>89</v>
      </c>
      <c r="B98" s="152" t="s">
        <v>138</v>
      </c>
      <c r="C98" s="143"/>
      <c r="D98" s="143"/>
      <c r="E98" s="143"/>
      <c r="F98" s="143"/>
      <c r="G98" s="143"/>
      <c r="H98" s="141"/>
      <c r="I98" s="45">
        <f>I60</f>
        <v>530.68000000000006</v>
      </c>
    </row>
    <row r="99" spans="1:10" ht="15" customHeight="1">
      <c r="A99" s="44" t="s">
        <v>108</v>
      </c>
      <c r="B99" s="152" t="s">
        <v>139</v>
      </c>
      <c r="C99" s="143"/>
      <c r="D99" s="143"/>
      <c r="E99" s="143"/>
      <c r="F99" s="143"/>
      <c r="G99" s="143"/>
      <c r="H99" s="141"/>
      <c r="I99" s="45">
        <f>I69</f>
        <v>164.41</v>
      </c>
    </row>
    <row r="100" spans="1:10" ht="15" customHeight="1">
      <c r="A100" s="44" t="s">
        <v>114</v>
      </c>
      <c r="B100" s="152" t="s">
        <v>140</v>
      </c>
      <c r="C100" s="143"/>
      <c r="D100" s="143"/>
      <c r="E100" s="143"/>
      <c r="F100" s="143"/>
      <c r="G100" s="143"/>
      <c r="H100" s="141"/>
      <c r="I100" s="45">
        <f>I75</f>
        <v>1.46</v>
      </c>
    </row>
    <row r="101" spans="1:10" ht="15" customHeight="1">
      <c r="A101" s="44" t="s">
        <v>119</v>
      </c>
      <c r="B101" s="152" t="s">
        <v>141</v>
      </c>
      <c r="C101" s="143"/>
      <c r="D101" s="143"/>
      <c r="E101" s="143"/>
      <c r="F101" s="143"/>
      <c r="G101" s="143"/>
      <c r="H101" s="141"/>
      <c r="I101" s="45">
        <f>I84</f>
        <v>106.06</v>
      </c>
    </row>
    <row r="102" spans="1:10" ht="15" customHeight="1">
      <c r="A102" s="44" t="s">
        <v>128</v>
      </c>
      <c r="B102" s="152" t="s">
        <v>142</v>
      </c>
      <c r="C102" s="143"/>
      <c r="D102" s="143"/>
      <c r="E102" s="143"/>
      <c r="F102" s="143"/>
      <c r="G102" s="143"/>
      <c r="H102" s="141"/>
      <c r="I102" s="45">
        <f>I95</f>
        <v>263.86</v>
      </c>
    </row>
    <row r="103" spans="1:10" ht="15" customHeight="1">
      <c r="A103" s="44" t="s">
        <v>143</v>
      </c>
      <c r="B103" s="152" t="s">
        <v>64</v>
      </c>
      <c r="C103" s="143"/>
      <c r="D103" s="143"/>
      <c r="E103" s="143"/>
      <c r="F103" s="143"/>
      <c r="G103" s="143"/>
      <c r="H103" s="141"/>
      <c r="I103" s="45">
        <v>0</v>
      </c>
    </row>
    <row r="104" spans="1:10" ht="15.75" customHeight="1">
      <c r="A104" s="171" t="s">
        <v>105</v>
      </c>
      <c r="B104" s="143"/>
      <c r="C104" s="143"/>
      <c r="D104" s="143"/>
      <c r="E104" s="143"/>
      <c r="F104" s="143"/>
      <c r="G104" s="143"/>
      <c r="H104" s="141"/>
      <c r="I104" s="55">
        <f>SUM(I98:I103)</f>
        <v>1066.4700000000003</v>
      </c>
    </row>
    <row r="105" spans="1:10" ht="15.75" customHeight="1">
      <c r="A105" s="169" t="s">
        <v>144</v>
      </c>
      <c r="B105" s="143"/>
      <c r="C105" s="143"/>
      <c r="D105" s="143"/>
      <c r="E105" s="143"/>
      <c r="F105" s="143"/>
      <c r="G105" s="143"/>
      <c r="H105" s="143"/>
      <c r="I105" s="141"/>
    </row>
    <row r="106" spans="1:10" ht="15.75" customHeight="1">
      <c r="A106" s="42">
        <v>5</v>
      </c>
      <c r="B106" s="177" t="s">
        <v>145</v>
      </c>
      <c r="C106" s="143"/>
      <c r="D106" s="143"/>
      <c r="E106" s="143"/>
      <c r="F106" s="143"/>
      <c r="G106" s="141"/>
      <c r="H106" s="42" t="s">
        <v>60</v>
      </c>
      <c r="I106" s="77" t="s">
        <v>69</v>
      </c>
    </row>
    <row r="107" spans="1:10" ht="40.5" customHeight="1">
      <c r="A107" s="197" t="s">
        <v>146</v>
      </c>
      <c r="B107" s="143"/>
      <c r="C107" s="143"/>
      <c r="D107" s="143"/>
      <c r="E107" s="143"/>
      <c r="F107" s="143"/>
      <c r="G107" s="141"/>
      <c r="H107" s="78" t="s">
        <v>72</v>
      </c>
      <c r="I107" s="79">
        <f>SUM(I26+I37+I45+I104)</f>
        <v>2916.9966666666669</v>
      </c>
    </row>
    <row r="108" spans="1:10" ht="15.75" customHeight="1">
      <c r="A108" s="44" t="s">
        <v>35</v>
      </c>
      <c r="B108" s="198" t="s">
        <v>147</v>
      </c>
      <c r="C108" s="143"/>
      <c r="D108" s="143"/>
      <c r="E108" s="143"/>
      <c r="F108" s="143"/>
      <c r="G108" s="141"/>
      <c r="H108" s="60">
        <v>0.05</v>
      </c>
      <c r="I108" s="45">
        <f>ROUND(H108*I107,2)</f>
        <v>145.85</v>
      </c>
    </row>
    <row r="109" spans="1:10" ht="39.75" customHeight="1">
      <c r="A109" s="197" t="s">
        <v>148</v>
      </c>
      <c r="B109" s="143"/>
      <c r="C109" s="143"/>
      <c r="D109" s="143"/>
      <c r="E109" s="143"/>
      <c r="F109" s="143"/>
      <c r="G109" s="141"/>
      <c r="H109" s="80" t="s">
        <v>72</v>
      </c>
      <c r="I109" s="79">
        <f>SUM(I26+I37+I45+I104+I108)</f>
        <v>3062.8466666666668</v>
      </c>
    </row>
    <row r="110" spans="1:10" ht="15.75" customHeight="1">
      <c r="A110" s="44" t="s">
        <v>37</v>
      </c>
      <c r="B110" s="198" t="s">
        <v>149</v>
      </c>
      <c r="C110" s="143"/>
      <c r="D110" s="143"/>
      <c r="E110" s="143"/>
      <c r="F110" s="143"/>
      <c r="G110" s="141"/>
      <c r="H110" s="81">
        <v>0.1</v>
      </c>
      <c r="I110" s="45">
        <f>ROUND(H110*I109,2)</f>
        <v>306.27999999999997</v>
      </c>
      <c r="J110" s="57"/>
    </row>
    <row r="111" spans="1:10" ht="15" customHeight="1">
      <c r="A111" s="199" t="s">
        <v>150</v>
      </c>
      <c r="B111" s="143"/>
      <c r="C111" s="143"/>
      <c r="D111" s="143"/>
      <c r="E111" s="143"/>
      <c r="F111" s="143"/>
      <c r="G111" s="141"/>
      <c r="H111" s="80"/>
      <c r="I111" s="79">
        <f>SUM(I26+I37+I45+I104+I108+I110)</f>
        <v>3369.126666666667</v>
      </c>
    </row>
    <row r="112" spans="1:10" ht="15.75" customHeight="1">
      <c r="A112" s="44" t="s">
        <v>40</v>
      </c>
      <c r="B112" s="198" t="s">
        <v>151</v>
      </c>
      <c r="C112" s="143"/>
      <c r="D112" s="143"/>
      <c r="E112" s="143"/>
      <c r="F112" s="143"/>
      <c r="G112" s="141"/>
      <c r="H112" s="82" t="s">
        <v>72</v>
      </c>
      <c r="I112" s="47" t="s">
        <v>72</v>
      </c>
    </row>
    <row r="113" spans="1:10" ht="15.75" customHeight="1">
      <c r="A113" s="44"/>
      <c r="B113" s="198" t="s">
        <v>152</v>
      </c>
      <c r="C113" s="143"/>
      <c r="D113" s="143"/>
      <c r="E113" s="143"/>
      <c r="F113" s="143"/>
      <c r="G113" s="141"/>
      <c r="H113" s="82" t="s">
        <v>72</v>
      </c>
      <c r="I113" s="47" t="s">
        <v>72</v>
      </c>
    </row>
    <row r="114" spans="1:10" ht="15" customHeight="1">
      <c r="A114" s="44"/>
      <c r="B114" s="200" t="s">
        <v>153</v>
      </c>
      <c r="C114" s="143"/>
      <c r="D114" s="143"/>
      <c r="E114" s="143"/>
      <c r="F114" s="143"/>
      <c r="G114" s="141"/>
      <c r="H114" s="83">
        <v>0.03</v>
      </c>
      <c r="I114" s="45">
        <f t="shared" ref="I114:I115" si="2">ROUND(($I$111/(1-$H$121))*H114,2)</f>
        <v>109.45</v>
      </c>
      <c r="J114" s="57"/>
    </row>
    <row r="115" spans="1:10" ht="15" customHeight="1">
      <c r="A115" s="44"/>
      <c r="B115" s="200" t="s">
        <v>154</v>
      </c>
      <c r="C115" s="143"/>
      <c r="D115" s="143"/>
      <c r="E115" s="143"/>
      <c r="F115" s="143"/>
      <c r="G115" s="141"/>
      <c r="H115" s="83">
        <v>6.4999999999999997E-3</v>
      </c>
      <c r="I115" s="45">
        <f t="shared" si="2"/>
        <v>23.71</v>
      </c>
      <c r="J115" s="57"/>
    </row>
    <row r="116" spans="1:10" ht="15" customHeight="1">
      <c r="A116" s="44"/>
      <c r="B116" s="152" t="s">
        <v>155</v>
      </c>
      <c r="C116" s="143"/>
      <c r="D116" s="143"/>
      <c r="E116" s="143"/>
      <c r="F116" s="143"/>
      <c r="G116" s="143"/>
      <c r="H116" s="84" t="s">
        <v>72</v>
      </c>
      <c r="I116" s="47" t="s">
        <v>72</v>
      </c>
    </row>
    <row r="117" spans="1:10" ht="15" customHeight="1">
      <c r="A117" s="44"/>
      <c r="B117" s="152" t="s">
        <v>156</v>
      </c>
      <c r="C117" s="143"/>
      <c r="D117" s="143"/>
      <c r="E117" s="143"/>
      <c r="F117" s="143"/>
      <c r="G117" s="143"/>
      <c r="H117" s="84" t="s">
        <v>72</v>
      </c>
      <c r="I117" s="47" t="s">
        <v>72</v>
      </c>
    </row>
    <row r="118" spans="1:10" ht="15" customHeight="1">
      <c r="A118" s="44"/>
      <c r="B118" s="200" t="s">
        <v>157</v>
      </c>
      <c r="C118" s="143"/>
      <c r="D118" s="143"/>
      <c r="E118" s="143"/>
      <c r="F118" s="143"/>
      <c r="G118" s="141"/>
      <c r="H118" s="83">
        <v>0.04</v>
      </c>
      <c r="I118" s="45">
        <f>ROUND(($I$111/(1-$H$121))*H118,2)</f>
        <v>145.93</v>
      </c>
      <c r="J118" s="57"/>
    </row>
    <row r="119" spans="1:10" ht="15.75" customHeight="1">
      <c r="A119" s="171" t="s">
        <v>105</v>
      </c>
      <c r="B119" s="143"/>
      <c r="C119" s="143"/>
      <c r="D119" s="143"/>
      <c r="E119" s="143"/>
      <c r="F119" s="143"/>
      <c r="G119" s="143"/>
      <c r="H119" s="141"/>
      <c r="I119" s="55">
        <f>SUM(I108+I110+I114+I115+I118)</f>
        <v>731.22</v>
      </c>
    </row>
    <row r="120" spans="1:10" ht="15.75" customHeight="1">
      <c r="A120" s="172"/>
      <c r="B120" s="143"/>
      <c r="C120" s="143"/>
      <c r="D120" s="143"/>
      <c r="E120" s="143"/>
      <c r="F120" s="143"/>
      <c r="G120" s="143"/>
      <c r="H120" s="143"/>
      <c r="I120" s="141"/>
    </row>
    <row r="121" spans="1:10" ht="15" customHeight="1">
      <c r="A121" s="152" t="s">
        <v>158</v>
      </c>
      <c r="B121" s="143"/>
      <c r="C121" s="143"/>
      <c r="D121" s="143"/>
      <c r="E121" s="143"/>
      <c r="F121" s="143"/>
      <c r="G121" s="141"/>
      <c r="H121" s="62">
        <f t="shared" ref="H121:I121" si="3">SUM(H114:H118)</f>
        <v>7.6499999999999999E-2</v>
      </c>
      <c r="I121" s="45">
        <f t="shared" si="3"/>
        <v>279.09000000000003</v>
      </c>
    </row>
    <row r="122" spans="1:10" ht="15.75" customHeight="1">
      <c r="A122" s="203" t="s">
        <v>159</v>
      </c>
      <c r="B122" s="128"/>
      <c r="C122" s="205" t="s">
        <v>160</v>
      </c>
      <c r="D122" s="128"/>
      <c r="E122" s="128"/>
      <c r="F122" s="128"/>
      <c r="G122" s="128"/>
      <c r="H122" s="128"/>
      <c r="I122" s="128"/>
    </row>
    <row r="123" spans="1:10" ht="15.75" customHeight="1">
      <c r="A123" s="204"/>
      <c r="B123" s="128"/>
      <c r="C123" s="201" t="s">
        <v>161</v>
      </c>
      <c r="D123" s="128"/>
      <c r="E123" s="128"/>
      <c r="F123" s="128"/>
      <c r="G123" s="128"/>
      <c r="H123" s="128"/>
      <c r="I123" s="128"/>
    </row>
    <row r="124" spans="1:10" ht="15.75" customHeight="1">
      <c r="A124" s="191"/>
      <c r="B124" s="192"/>
      <c r="C124" s="202" t="s">
        <v>162</v>
      </c>
      <c r="D124" s="192"/>
      <c r="E124" s="192"/>
      <c r="F124" s="192"/>
      <c r="G124" s="192"/>
      <c r="H124" s="192"/>
      <c r="I124" s="192"/>
    </row>
    <row r="125" spans="1:10" ht="15.75" customHeight="1">
      <c r="A125" s="172"/>
      <c r="B125" s="143"/>
      <c r="C125" s="143"/>
      <c r="D125" s="143"/>
      <c r="E125" s="143"/>
      <c r="F125" s="143"/>
      <c r="G125" s="143"/>
      <c r="H125" s="143"/>
      <c r="I125" s="141"/>
    </row>
    <row r="126" spans="1:10" ht="28.5" customHeight="1">
      <c r="A126" s="152" t="s">
        <v>163</v>
      </c>
      <c r="B126" s="143"/>
      <c r="C126" s="143"/>
      <c r="D126" s="143"/>
      <c r="E126" s="143"/>
      <c r="F126" s="143"/>
      <c r="G126" s="143"/>
      <c r="H126" s="143"/>
      <c r="I126" s="141"/>
    </row>
    <row r="127" spans="1:10" ht="15.75" customHeight="1">
      <c r="A127" s="172"/>
      <c r="B127" s="143"/>
      <c r="C127" s="143"/>
      <c r="D127" s="143"/>
      <c r="E127" s="143"/>
      <c r="F127" s="143"/>
      <c r="G127" s="143"/>
      <c r="H127" s="143"/>
      <c r="I127" s="141"/>
    </row>
    <row r="128" spans="1:10" ht="15" customHeight="1">
      <c r="A128" s="206" t="s">
        <v>164</v>
      </c>
      <c r="B128" s="143"/>
      <c r="C128" s="143"/>
      <c r="D128" s="143"/>
      <c r="E128" s="143"/>
      <c r="F128" s="143"/>
      <c r="G128" s="143"/>
      <c r="H128" s="143"/>
      <c r="I128" s="141"/>
    </row>
    <row r="129" spans="1:9" ht="15" customHeight="1">
      <c r="A129" s="166" t="s">
        <v>165</v>
      </c>
      <c r="B129" s="143"/>
      <c r="C129" s="143"/>
      <c r="D129" s="143"/>
      <c r="E129" s="143"/>
      <c r="F129" s="143"/>
      <c r="G129" s="143"/>
      <c r="H129" s="143"/>
      <c r="I129" s="85" t="s">
        <v>69</v>
      </c>
    </row>
    <row r="130" spans="1:9" ht="15" customHeight="1">
      <c r="A130" s="86" t="s">
        <v>35</v>
      </c>
      <c r="B130" s="167" t="s">
        <v>166</v>
      </c>
      <c r="C130" s="143"/>
      <c r="D130" s="143"/>
      <c r="E130" s="143"/>
      <c r="F130" s="143"/>
      <c r="G130" s="143"/>
      <c r="H130" s="143"/>
      <c r="I130" s="52">
        <f>I26</f>
        <v>1442.1</v>
      </c>
    </row>
    <row r="131" spans="1:9" ht="15" customHeight="1">
      <c r="A131" s="86" t="s">
        <v>37</v>
      </c>
      <c r="B131" s="167" t="s">
        <v>167</v>
      </c>
      <c r="C131" s="143"/>
      <c r="D131" s="143"/>
      <c r="E131" s="143"/>
      <c r="F131" s="143"/>
      <c r="G131" s="143"/>
      <c r="H131" s="143"/>
      <c r="I131" s="52">
        <f>I37</f>
        <v>326.76</v>
      </c>
    </row>
    <row r="132" spans="1:9" ht="15" customHeight="1">
      <c r="A132" s="86" t="s">
        <v>40</v>
      </c>
      <c r="B132" s="167" t="s">
        <v>168</v>
      </c>
      <c r="C132" s="143"/>
      <c r="D132" s="143"/>
      <c r="E132" s="143"/>
      <c r="F132" s="143"/>
      <c r="G132" s="143"/>
      <c r="H132" s="143"/>
      <c r="I132" s="52">
        <f>I45</f>
        <v>81.666666666666671</v>
      </c>
    </row>
    <row r="133" spans="1:9" ht="15" customHeight="1">
      <c r="A133" s="86" t="s">
        <v>43</v>
      </c>
      <c r="B133" s="167" t="s">
        <v>137</v>
      </c>
      <c r="C133" s="143"/>
      <c r="D133" s="143"/>
      <c r="E133" s="143"/>
      <c r="F133" s="143"/>
      <c r="G133" s="143"/>
      <c r="H133" s="143"/>
      <c r="I133" s="52">
        <f>I104</f>
        <v>1066.4700000000003</v>
      </c>
    </row>
    <row r="134" spans="1:9" ht="15" customHeight="1">
      <c r="A134" s="181" t="s">
        <v>169</v>
      </c>
      <c r="B134" s="143"/>
      <c r="C134" s="143"/>
      <c r="D134" s="143"/>
      <c r="E134" s="143"/>
      <c r="F134" s="143"/>
      <c r="G134" s="143"/>
      <c r="H134" s="143"/>
      <c r="I134" s="58">
        <f>SUM(I130:I133)</f>
        <v>2916.9966666666669</v>
      </c>
    </row>
    <row r="135" spans="1:9" ht="15" customHeight="1">
      <c r="A135" s="86" t="s">
        <v>78</v>
      </c>
      <c r="B135" s="167" t="s">
        <v>170</v>
      </c>
      <c r="C135" s="143"/>
      <c r="D135" s="143"/>
      <c r="E135" s="143"/>
      <c r="F135" s="143"/>
      <c r="G135" s="143"/>
      <c r="H135" s="143"/>
      <c r="I135" s="52">
        <f>I119</f>
        <v>731.22</v>
      </c>
    </row>
    <row r="136" spans="1:9" ht="15" customHeight="1">
      <c r="A136" s="182" t="s">
        <v>171</v>
      </c>
      <c r="B136" s="143"/>
      <c r="C136" s="143"/>
      <c r="D136" s="143"/>
      <c r="E136" s="143"/>
      <c r="F136" s="143"/>
      <c r="G136" s="143"/>
      <c r="H136" s="143"/>
      <c r="I136" s="52">
        <f>SUM(I134:I135)</f>
        <v>3648.2166666666672</v>
      </c>
    </row>
    <row r="137" spans="1:9" ht="15" customHeight="1">
      <c r="A137" s="182" t="s">
        <v>172</v>
      </c>
      <c r="B137" s="143"/>
      <c r="C137" s="143"/>
      <c r="D137" s="143"/>
      <c r="E137" s="143"/>
      <c r="F137" s="143"/>
      <c r="G137" s="143"/>
      <c r="H137" s="143"/>
      <c r="I137" s="52">
        <f>I136*2</f>
        <v>7296.4333333333343</v>
      </c>
    </row>
    <row r="138" spans="1:9" ht="15.75" customHeight="1">
      <c r="A138" s="183"/>
      <c r="B138" s="143"/>
      <c r="C138" s="143"/>
      <c r="D138" s="143"/>
      <c r="E138" s="143"/>
      <c r="F138" s="143"/>
      <c r="G138" s="143"/>
      <c r="H138" s="143"/>
      <c r="I138" s="141"/>
    </row>
    <row r="139" spans="1:9" ht="15.75" customHeight="1">
      <c r="A139" s="172"/>
      <c r="B139" s="143"/>
      <c r="C139" s="143"/>
      <c r="D139" s="143"/>
      <c r="E139" s="143"/>
      <c r="F139" s="143"/>
      <c r="G139" s="143"/>
      <c r="H139" s="143"/>
      <c r="I139" s="141"/>
    </row>
    <row r="140" spans="1:9" ht="18" customHeight="1">
      <c r="A140" s="184" t="s">
        <v>23</v>
      </c>
      <c r="B140" s="143"/>
      <c r="C140" s="143"/>
      <c r="D140" s="143"/>
      <c r="E140" s="143"/>
      <c r="F140" s="141"/>
      <c r="G140" s="185">
        <f>+I136*2</f>
        <v>7296.4333333333343</v>
      </c>
      <c r="H140" s="143"/>
      <c r="I140" s="141"/>
    </row>
    <row r="141" spans="1:9" ht="15.75" customHeight="1">
      <c r="A141" s="172"/>
      <c r="B141" s="143"/>
      <c r="C141" s="143"/>
      <c r="D141" s="143"/>
      <c r="E141" s="143"/>
      <c r="F141" s="143"/>
      <c r="G141" s="143"/>
      <c r="H141" s="143"/>
      <c r="I141" s="141"/>
    </row>
    <row r="142" spans="1:9" ht="18" customHeight="1">
      <c r="A142" s="184" t="s">
        <v>173</v>
      </c>
      <c r="B142" s="143"/>
      <c r="C142" s="143"/>
      <c r="D142" s="143"/>
      <c r="E142" s="143"/>
      <c r="F142" s="141"/>
      <c r="G142" s="186">
        <f>H10</f>
        <v>12</v>
      </c>
      <c r="H142" s="143"/>
      <c r="I142" s="141"/>
    </row>
    <row r="143" spans="1:9" ht="15.75" customHeight="1">
      <c r="A143" s="172"/>
      <c r="B143" s="143"/>
      <c r="C143" s="143"/>
      <c r="D143" s="143"/>
      <c r="E143" s="143"/>
      <c r="F143" s="143"/>
      <c r="G143" s="143"/>
      <c r="H143" s="143"/>
      <c r="I143" s="141"/>
    </row>
    <row r="144" spans="1:9" ht="18" customHeight="1">
      <c r="A144" s="184" t="s">
        <v>174</v>
      </c>
      <c r="B144" s="143"/>
      <c r="C144" s="143"/>
      <c r="D144" s="143"/>
      <c r="E144" s="143"/>
      <c r="F144" s="141"/>
      <c r="G144" s="193">
        <f>G140*G142</f>
        <v>87557.200000000012</v>
      </c>
      <c r="H144" s="143"/>
      <c r="I144" s="141"/>
    </row>
    <row r="145" spans="1:9" ht="15.75" customHeight="1">
      <c r="A145" s="172"/>
      <c r="B145" s="143"/>
      <c r="C145" s="143"/>
      <c r="D145" s="143"/>
      <c r="E145" s="143"/>
      <c r="F145" s="143"/>
      <c r="G145" s="143"/>
      <c r="H145" s="143"/>
      <c r="I145" s="141"/>
    </row>
    <row r="146" spans="1:9" ht="15.75" customHeight="1">
      <c r="A146" s="194" t="s">
        <v>175</v>
      </c>
      <c r="B146" s="143"/>
      <c r="C146" s="143"/>
      <c r="D146" s="143"/>
      <c r="E146" s="143"/>
      <c r="F146" s="143"/>
      <c r="G146" s="143"/>
      <c r="H146" s="143"/>
      <c r="I146" s="141"/>
    </row>
    <row r="147" spans="1:9" ht="15" customHeight="1">
      <c r="A147" s="195" t="s">
        <v>176</v>
      </c>
      <c r="B147" s="190"/>
      <c r="C147" s="190"/>
      <c r="D147" s="190"/>
      <c r="E147" s="190"/>
      <c r="F147" s="190"/>
      <c r="G147" s="137"/>
      <c r="H147" s="196" t="s">
        <v>177</v>
      </c>
      <c r="I147" s="137"/>
    </row>
    <row r="148" spans="1:9" ht="15.75" customHeight="1">
      <c r="A148" s="191"/>
      <c r="B148" s="192"/>
      <c r="C148" s="192"/>
      <c r="D148" s="192"/>
      <c r="E148" s="192"/>
      <c r="F148" s="192"/>
      <c r="G148" s="139"/>
      <c r="H148" s="191"/>
      <c r="I148" s="139"/>
    </row>
    <row r="149" spans="1:9" ht="15.75" customHeight="1">
      <c r="A149" s="187" t="s">
        <v>178</v>
      </c>
      <c r="B149" s="143"/>
      <c r="C149" s="143"/>
      <c r="D149" s="143"/>
      <c r="E149" s="143"/>
      <c r="F149" s="143"/>
      <c r="G149" s="141"/>
      <c r="H149" s="187">
        <v>2</v>
      </c>
      <c r="I149" s="141"/>
    </row>
    <row r="150" spans="1:9" ht="15.75" customHeight="1">
      <c r="A150" s="188"/>
      <c r="B150" s="143"/>
      <c r="C150" s="143"/>
      <c r="D150" s="143"/>
      <c r="E150" s="143"/>
      <c r="F150" s="143"/>
      <c r="G150" s="143"/>
      <c r="H150" s="143"/>
      <c r="I150" s="141"/>
    </row>
    <row r="151" spans="1:9" ht="15.75" customHeight="1">
      <c r="A151" s="189"/>
      <c r="B151" s="190"/>
      <c r="C151" s="190"/>
      <c r="D151" s="190"/>
      <c r="E151" s="190"/>
      <c r="F151" s="190"/>
      <c r="G151" s="190"/>
      <c r="H151" s="190"/>
      <c r="I151" s="137"/>
    </row>
    <row r="152" spans="1:9" ht="15.75" customHeight="1">
      <c r="A152" s="191"/>
      <c r="B152" s="192"/>
      <c r="C152" s="192"/>
      <c r="D152" s="192"/>
      <c r="E152" s="192"/>
      <c r="F152" s="192"/>
      <c r="G152" s="192"/>
      <c r="H152" s="192"/>
      <c r="I152" s="139"/>
    </row>
  </sheetData>
  <mergeCells count="166">
    <mergeCell ref="A125:I125"/>
    <mergeCell ref="A126:I126"/>
    <mergeCell ref="A127:I127"/>
    <mergeCell ref="A128:I128"/>
    <mergeCell ref="A129:H129"/>
    <mergeCell ref="B130:H130"/>
    <mergeCell ref="B131:H131"/>
    <mergeCell ref="B113:G113"/>
    <mergeCell ref="B114:G114"/>
    <mergeCell ref="B115:G115"/>
    <mergeCell ref="B116:G116"/>
    <mergeCell ref="C123:I123"/>
    <mergeCell ref="C124:I124"/>
    <mergeCell ref="B117:G117"/>
    <mergeCell ref="B118:G118"/>
    <mergeCell ref="A119:H119"/>
    <mergeCell ref="A120:I120"/>
    <mergeCell ref="A121:G121"/>
    <mergeCell ref="A122:B124"/>
    <mergeCell ref="C122:I122"/>
    <mergeCell ref="A104:H104"/>
    <mergeCell ref="A105:I105"/>
    <mergeCell ref="B106:G106"/>
    <mergeCell ref="A107:G107"/>
    <mergeCell ref="B108:G108"/>
    <mergeCell ref="A109:G109"/>
    <mergeCell ref="B110:G110"/>
    <mergeCell ref="A111:G111"/>
    <mergeCell ref="B112:G112"/>
    <mergeCell ref="A142:F142"/>
    <mergeCell ref="G142:I142"/>
    <mergeCell ref="A143:I143"/>
    <mergeCell ref="A149:G149"/>
    <mergeCell ref="A150:I150"/>
    <mergeCell ref="A151:I152"/>
    <mergeCell ref="A144:F144"/>
    <mergeCell ref="G144:I144"/>
    <mergeCell ref="A145:I145"/>
    <mergeCell ref="A146:I146"/>
    <mergeCell ref="A147:G148"/>
    <mergeCell ref="H147:I148"/>
    <mergeCell ref="H149:I149"/>
    <mergeCell ref="A134:H134"/>
    <mergeCell ref="B135:H135"/>
    <mergeCell ref="A136:H136"/>
    <mergeCell ref="A137:H137"/>
    <mergeCell ref="A138:I138"/>
    <mergeCell ref="A139:I139"/>
    <mergeCell ref="A140:F140"/>
    <mergeCell ref="G140:I140"/>
    <mergeCell ref="A141:I141"/>
    <mergeCell ref="B82:H82"/>
    <mergeCell ref="B83:H83"/>
    <mergeCell ref="A84:H84"/>
    <mergeCell ref="A85:I85"/>
    <mergeCell ref="B86:H86"/>
    <mergeCell ref="B87:H87"/>
    <mergeCell ref="B88:H88"/>
    <mergeCell ref="B132:H132"/>
    <mergeCell ref="B133:H133"/>
    <mergeCell ref="B89:H89"/>
    <mergeCell ref="B90:H90"/>
    <mergeCell ref="B91:H91"/>
    <mergeCell ref="B92:H92"/>
    <mergeCell ref="A93:H93"/>
    <mergeCell ref="B94:H94"/>
    <mergeCell ref="A95:H95"/>
    <mergeCell ref="A96:I96"/>
    <mergeCell ref="B97:H97"/>
    <mergeCell ref="B98:H98"/>
    <mergeCell ref="B99:H99"/>
    <mergeCell ref="B100:H100"/>
    <mergeCell ref="B101:H101"/>
    <mergeCell ref="B102:H102"/>
    <mergeCell ref="B103:H103"/>
    <mergeCell ref="B73:H73"/>
    <mergeCell ref="B74:H74"/>
    <mergeCell ref="A75:H75"/>
    <mergeCell ref="A76:I76"/>
    <mergeCell ref="B77:H77"/>
    <mergeCell ref="B78:H78"/>
    <mergeCell ref="B79:H79"/>
    <mergeCell ref="B80:H80"/>
    <mergeCell ref="B81:H81"/>
    <mergeCell ref="A64:I64"/>
    <mergeCell ref="B65:H65"/>
    <mergeCell ref="B66:H66"/>
    <mergeCell ref="A67:H67"/>
    <mergeCell ref="B68:H68"/>
    <mergeCell ref="A69:H69"/>
    <mergeCell ref="A70:I70"/>
    <mergeCell ref="A71:I71"/>
    <mergeCell ref="B72:H72"/>
    <mergeCell ref="B55:G55"/>
    <mergeCell ref="B56:G56"/>
    <mergeCell ref="B57:G57"/>
    <mergeCell ref="B58:C58"/>
    <mergeCell ref="B59:G59"/>
    <mergeCell ref="A60:G60"/>
    <mergeCell ref="A61:I61"/>
    <mergeCell ref="A62:I62"/>
    <mergeCell ref="A63:I63"/>
    <mergeCell ref="A46:I46"/>
    <mergeCell ref="A47:I47"/>
    <mergeCell ref="A48:I48"/>
    <mergeCell ref="A49:I49"/>
    <mergeCell ref="A50:I50"/>
    <mergeCell ref="B51:G51"/>
    <mergeCell ref="B52:G52"/>
    <mergeCell ref="B53:G53"/>
    <mergeCell ref="B54:G54"/>
    <mergeCell ref="B37:H37"/>
    <mergeCell ref="A38:I38"/>
    <mergeCell ref="A39:I39"/>
    <mergeCell ref="A40:I40"/>
    <mergeCell ref="A41:I41"/>
    <mergeCell ref="B42:G42"/>
    <mergeCell ref="B43:G43"/>
    <mergeCell ref="B44:G44"/>
    <mergeCell ref="A45:H45"/>
    <mergeCell ref="B28:G28"/>
    <mergeCell ref="B29:H29"/>
    <mergeCell ref="B30:G30"/>
    <mergeCell ref="B31:G31"/>
    <mergeCell ref="B32:H32"/>
    <mergeCell ref="B33:G33"/>
    <mergeCell ref="B34:G34"/>
    <mergeCell ref="B35:G35"/>
    <mergeCell ref="B36:G36"/>
    <mergeCell ref="A19:I19"/>
    <mergeCell ref="A20:I20"/>
    <mergeCell ref="A21:I21"/>
    <mergeCell ref="B22:D22"/>
    <mergeCell ref="B23:D23"/>
    <mergeCell ref="B24:G24"/>
    <mergeCell ref="B25:H25"/>
    <mergeCell ref="A26:H26"/>
    <mergeCell ref="A27:I27"/>
    <mergeCell ref="B14:G14"/>
    <mergeCell ref="H14:I14"/>
    <mergeCell ref="B15:G15"/>
    <mergeCell ref="H15:I15"/>
    <mergeCell ref="B16:G16"/>
    <mergeCell ref="H16:I16"/>
    <mergeCell ref="B17:G17"/>
    <mergeCell ref="H17:I17"/>
    <mergeCell ref="A18:I18"/>
    <mergeCell ref="B8:G8"/>
    <mergeCell ref="H8:I8"/>
    <mergeCell ref="B9:G9"/>
    <mergeCell ref="H9:I9"/>
    <mergeCell ref="B10:G10"/>
    <mergeCell ref="H10:I10"/>
    <mergeCell ref="A11:I11"/>
    <mergeCell ref="A12:I12"/>
    <mergeCell ref="A13:I13"/>
    <mergeCell ref="A1:I1"/>
    <mergeCell ref="A2:I2"/>
    <mergeCell ref="A3:E3"/>
    <mergeCell ref="F3:I3"/>
    <mergeCell ref="A4:E4"/>
    <mergeCell ref="F4:I4"/>
    <mergeCell ref="A5:I5"/>
    <mergeCell ref="A6:I6"/>
    <mergeCell ref="B7:G7"/>
    <mergeCell ref="H7:I7"/>
  </mergeCells>
  <pageMargins left="0.51180555555555496" right="0.51180555555555496" top="0.78749999999999998" bottom="0.78749999999999998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52"/>
  <sheetViews>
    <sheetView workbookViewId="0"/>
  </sheetViews>
  <sheetFormatPr defaultColWidth="14.42578125" defaultRowHeight="15" customHeight="1"/>
  <sheetData>
    <row r="1" spans="1:9">
      <c r="A1" s="149" t="s">
        <v>28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1" t="s">
        <v>179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152" t="s">
        <v>30</v>
      </c>
      <c r="B3" s="143"/>
      <c r="C3" s="143"/>
      <c r="D3" s="143"/>
      <c r="E3" s="141"/>
      <c r="F3" s="153"/>
      <c r="G3" s="143"/>
      <c r="H3" s="143"/>
      <c r="I3" s="141"/>
    </row>
    <row r="4" spans="1:9">
      <c r="A4" s="152" t="s">
        <v>31</v>
      </c>
      <c r="B4" s="143"/>
      <c r="C4" s="143"/>
      <c r="D4" s="143"/>
      <c r="E4" s="141"/>
      <c r="F4" s="154" t="s">
        <v>32</v>
      </c>
      <c r="G4" s="143"/>
      <c r="H4" s="143"/>
      <c r="I4" s="141"/>
    </row>
    <row r="5" spans="1:9">
      <c r="A5" s="152" t="s">
        <v>33</v>
      </c>
      <c r="B5" s="143"/>
      <c r="C5" s="143"/>
      <c r="D5" s="143"/>
      <c r="E5" s="143"/>
      <c r="F5" s="143"/>
      <c r="G5" s="143"/>
      <c r="H5" s="143"/>
      <c r="I5" s="141"/>
    </row>
    <row r="6" spans="1:9">
      <c r="A6" s="155" t="s">
        <v>34</v>
      </c>
      <c r="B6" s="143"/>
      <c r="C6" s="143"/>
      <c r="D6" s="143"/>
      <c r="E6" s="143"/>
      <c r="F6" s="143"/>
      <c r="G6" s="143"/>
      <c r="H6" s="143"/>
      <c r="I6" s="141"/>
    </row>
    <row r="7" spans="1:9">
      <c r="A7" s="29" t="s">
        <v>35</v>
      </c>
      <c r="B7" s="152" t="s">
        <v>36</v>
      </c>
      <c r="C7" s="143"/>
      <c r="D7" s="143"/>
      <c r="E7" s="143"/>
      <c r="F7" s="143"/>
      <c r="G7" s="141"/>
      <c r="H7" s="156">
        <v>44484</v>
      </c>
      <c r="I7" s="141"/>
    </row>
    <row r="8" spans="1:9">
      <c r="A8" s="29" t="s">
        <v>37</v>
      </c>
      <c r="B8" s="152" t="s">
        <v>38</v>
      </c>
      <c r="C8" s="143"/>
      <c r="D8" s="143"/>
      <c r="E8" s="143"/>
      <c r="F8" s="143"/>
      <c r="G8" s="141"/>
      <c r="H8" s="154" t="s">
        <v>39</v>
      </c>
      <c r="I8" s="141"/>
    </row>
    <row r="9" spans="1:9">
      <c r="A9" s="29" t="s">
        <v>40</v>
      </c>
      <c r="B9" s="152" t="s">
        <v>41</v>
      </c>
      <c r="C9" s="143"/>
      <c r="D9" s="143"/>
      <c r="E9" s="143"/>
      <c r="F9" s="143"/>
      <c r="G9" s="141"/>
      <c r="H9" s="157" t="s">
        <v>180</v>
      </c>
      <c r="I9" s="141"/>
    </row>
    <row r="10" spans="1:9">
      <c r="A10" s="29" t="s">
        <v>43</v>
      </c>
      <c r="B10" s="152" t="s">
        <v>44</v>
      </c>
      <c r="C10" s="143"/>
      <c r="D10" s="143"/>
      <c r="E10" s="143"/>
      <c r="F10" s="143"/>
      <c r="G10" s="141"/>
      <c r="H10" s="154">
        <v>12</v>
      </c>
      <c r="I10" s="141"/>
    </row>
    <row r="11" spans="1:9">
      <c r="A11" s="158"/>
      <c r="B11" s="143"/>
      <c r="C11" s="143"/>
      <c r="D11" s="143"/>
      <c r="E11" s="143"/>
      <c r="F11" s="143"/>
      <c r="G11" s="143"/>
      <c r="H11" s="143"/>
      <c r="I11" s="141"/>
    </row>
    <row r="12" spans="1:9">
      <c r="A12" s="159" t="s">
        <v>181</v>
      </c>
      <c r="B12" s="143"/>
      <c r="C12" s="143"/>
      <c r="D12" s="143"/>
      <c r="E12" s="143"/>
      <c r="F12" s="143"/>
      <c r="G12" s="143"/>
      <c r="H12" s="143"/>
      <c r="I12" s="141"/>
    </row>
    <row r="13" spans="1:9">
      <c r="A13" s="155" t="s">
        <v>46</v>
      </c>
      <c r="B13" s="143"/>
      <c r="C13" s="143"/>
      <c r="D13" s="143"/>
      <c r="E13" s="143"/>
      <c r="F13" s="143"/>
      <c r="G13" s="143"/>
      <c r="H13" s="143"/>
      <c r="I13" s="141"/>
    </row>
    <row r="14" spans="1:9">
      <c r="A14" s="29">
        <v>1</v>
      </c>
      <c r="B14" s="152" t="s">
        <v>47</v>
      </c>
      <c r="C14" s="143"/>
      <c r="D14" s="143"/>
      <c r="E14" s="143"/>
      <c r="F14" s="143"/>
      <c r="G14" s="141"/>
      <c r="H14" s="160" t="s">
        <v>48</v>
      </c>
      <c r="I14" s="141"/>
    </row>
    <row r="15" spans="1:9">
      <c r="A15" s="29">
        <v>2</v>
      </c>
      <c r="B15" s="152" t="s">
        <v>182</v>
      </c>
      <c r="C15" s="143"/>
      <c r="D15" s="143"/>
      <c r="E15" s="143"/>
      <c r="F15" s="143"/>
      <c r="G15" s="141"/>
      <c r="H15" s="161">
        <v>1254</v>
      </c>
      <c r="I15" s="141"/>
    </row>
    <row r="16" spans="1:9">
      <c r="A16" s="29">
        <v>3</v>
      </c>
      <c r="B16" s="152" t="s">
        <v>183</v>
      </c>
      <c r="C16" s="143"/>
      <c r="D16" s="143"/>
      <c r="E16" s="143"/>
      <c r="F16" s="143"/>
      <c r="G16" s="141"/>
      <c r="H16" s="160" t="s">
        <v>184</v>
      </c>
      <c r="I16" s="141"/>
    </row>
    <row r="17" spans="1:26">
      <c r="A17" s="29">
        <v>4</v>
      </c>
      <c r="B17" s="152" t="s">
        <v>52</v>
      </c>
      <c r="C17" s="143"/>
      <c r="D17" s="143"/>
      <c r="E17" s="143"/>
      <c r="F17" s="143"/>
      <c r="G17" s="141"/>
      <c r="H17" s="154" t="s">
        <v>53</v>
      </c>
      <c r="I17" s="141"/>
    </row>
    <row r="18" spans="1:26">
      <c r="A18" s="162"/>
      <c r="B18" s="143"/>
      <c r="C18" s="143"/>
      <c r="D18" s="143"/>
      <c r="E18" s="143"/>
      <c r="F18" s="143"/>
      <c r="G18" s="143"/>
      <c r="H18" s="143"/>
      <c r="I18" s="141"/>
    </row>
    <row r="19" spans="1:26">
      <c r="A19" s="163" t="s">
        <v>54</v>
      </c>
      <c r="B19" s="143"/>
      <c r="C19" s="143"/>
      <c r="D19" s="143"/>
      <c r="E19" s="143"/>
      <c r="F19" s="143"/>
      <c r="G19" s="143"/>
      <c r="H19" s="143"/>
      <c r="I19" s="141"/>
    </row>
    <row r="20" spans="1:26">
      <c r="A20" s="164"/>
      <c r="B20" s="143"/>
      <c r="C20" s="143"/>
      <c r="D20" s="143"/>
      <c r="E20" s="143"/>
      <c r="F20" s="143"/>
      <c r="G20" s="143"/>
      <c r="H20" s="143"/>
      <c r="I20" s="141"/>
    </row>
    <row r="21" spans="1:26">
      <c r="A21" s="165" t="s">
        <v>55</v>
      </c>
      <c r="B21" s="143"/>
      <c r="C21" s="143"/>
      <c r="D21" s="143"/>
      <c r="E21" s="143"/>
      <c r="F21" s="143"/>
      <c r="G21" s="143"/>
      <c r="H21" s="143"/>
      <c r="I21" s="141"/>
    </row>
    <row r="22" spans="1:26">
      <c r="A22" s="87">
        <v>1</v>
      </c>
      <c r="B22" s="207" t="s">
        <v>56</v>
      </c>
      <c r="C22" s="143"/>
      <c r="D22" s="141"/>
      <c r="E22" s="88" t="s">
        <v>57</v>
      </c>
      <c r="F22" s="88" t="s">
        <v>58</v>
      </c>
      <c r="G22" s="88" t="s">
        <v>59</v>
      </c>
      <c r="H22" s="89" t="s">
        <v>60</v>
      </c>
      <c r="I22" s="90" t="s">
        <v>61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5.75" customHeight="1">
      <c r="A23" s="92" t="s">
        <v>35</v>
      </c>
      <c r="B23" s="208" t="s">
        <v>185</v>
      </c>
      <c r="C23" s="143"/>
      <c r="D23" s="141"/>
      <c r="E23" s="93">
        <v>15</v>
      </c>
      <c r="F23" s="94">
        <v>1</v>
      </c>
      <c r="G23" s="93">
        <v>180</v>
      </c>
      <c r="H23" s="95"/>
      <c r="I23" s="96">
        <v>1254</v>
      </c>
      <c r="J23" s="97"/>
      <c r="K23" s="97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1:26">
      <c r="A24" s="92" t="s">
        <v>37</v>
      </c>
      <c r="B24" s="209" t="s">
        <v>186</v>
      </c>
      <c r="C24" s="143"/>
      <c r="D24" s="143"/>
      <c r="E24" s="143"/>
      <c r="F24" s="143"/>
      <c r="G24" s="141"/>
      <c r="H24" s="98">
        <v>0.15</v>
      </c>
      <c r="I24" s="99">
        <f>ROUND(H24*I23,2)</f>
        <v>188.1</v>
      </c>
      <c r="J24" s="91"/>
      <c r="K24" s="97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1:26">
      <c r="A25" s="92" t="s">
        <v>40</v>
      </c>
      <c r="B25" s="208" t="s">
        <v>187</v>
      </c>
      <c r="C25" s="143"/>
      <c r="D25" s="143"/>
      <c r="E25" s="143"/>
      <c r="F25" s="143"/>
      <c r="G25" s="141"/>
      <c r="H25" s="98">
        <v>0.2</v>
      </c>
      <c r="I25" s="99">
        <f>((I23/220*15)*20%)+((I23/220*105)*20%)</f>
        <v>136.80000000000001</v>
      </c>
      <c r="J25" s="91"/>
      <c r="K25" s="97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>
      <c r="A26" s="168" t="s">
        <v>65</v>
      </c>
      <c r="B26" s="143"/>
      <c r="C26" s="143"/>
      <c r="D26" s="143"/>
      <c r="E26" s="143"/>
      <c r="F26" s="143"/>
      <c r="G26" s="143"/>
      <c r="H26" s="141"/>
      <c r="I26" s="40">
        <f>SUM(I23:I25)</f>
        <v>1578.8999999999999</v>
      </c>
    </row>
    <row r="27" spans="1:26">
      <c r="A27" s="169" t="s">
        <v>66</v>
      </c>
      <c r="B27" s="143"/>
      <c r="C27" s="143"/>
      <c r="D27" s="143"/>
      <c r="E27" s="143"/>
      <c r="F27" s="143"/>
      <c r="G27" s="143"/>
      <c r="H27" s="143"/>
      <c r="I27" s="141"/>
    </row>
    <row r="28" spans="1:26">
      <c r="A28" s="42">
        <v>2</v>
      </c>
      <c r="B28" s="166" t="s">
        <v>67</v>
      </c>
      <c r="C28" s="143"/>
      <c r="D28" s="143"/>
      <c r="E28" s="143"/>
      <c r="F28" s="143"/>
      <c r="G28" s="143"/>
      <c r="H28" s="31" t="s">
        <v>68</v>
      </c>
      <c r="I28" s="43" t="s">
        <v>69</v>
      </c>
    </row>
    <row r="29" spans="1:26">
      <c r="A29" s="44" t="s">
        <v>35</v>
      </c>
      <c r="B29" s="152" t="s">
        <v>188</v>
      </c>
      <c r="C29" s="143"/>
      <c r="D29" s="143"/>
      <c r="E29" s="143"/>
      <c r="F29" s="143"/>
      <c r="G29" s="143"/>
      <c r="H29" s="143"/>
      <c r="I29" s="45">
        <f>ROUND(((H31*H30*E23*F23)-(0.06*I23)),2)</f>
        <v>68.760000000000005</v>
      </c>
    </row>
    <row r="30" spans="1:26">
      <c r="A30" s="44"/>
      <c r="B30" s="170" t="s">
        <v>189</v>
      </c>
      <c r="C30" s="143"/>
      <c r="D30" s="143"/>
      <c r="E30" s="143"/>
      <c r="F30" s="143"/>
      <c r="G30" s="143"/>
      <c r="H30" s="46">
        <v>4.8</v>
      </c>
      <c r="I30" s="47" t="s">
        <v>72</v>
      </c>
    </row>
    <row r="31" spans="1:26">
      <c r="A31" s="44"/>
      <c r="B31" s="170" t="s">
        <v>73</v>
      </c>
      <c r="C31" s="143"/>
      <c r="D31" s="143"/>
      <c r="E31" s="143"/>
      <c r="F31" s="143"/>
      <c r="G31" s="141"/>
      <c r="H31" s="48">
        <v>2</v>
      </c>
      <c r="I31" s="47"/>
    </row>
    <row r="32" spans="1:26">
      <c r="A32" s="44" t="s">
        <v>37</v>
      </c>
      <c r="B32" s="152" t="s">
        <v>190</v>
      </c>
      <c r="C32" s="143"/>
      <c r="D32" s="143"/>
      <c r="E32" s="143"/>
      <c r="F32" s="143"/>
      <c r="G32" s="143"/>
      <c r="H32" s="143"/>
      <c r="I32" s="45">
        <f>ROUND(((E23*H33*(1-0.2))*F23),2)</f>
        <v>258</v>
      </c>
    </row>
    <row r="33" spans="1:10">
      <c r="A33" s="44"/>
      <c r="B33" s="170" t="s">
        <v>191</v>
      </c>
      <c r="C33" s="143"/>
      <c r="D33" s="143"/>
      <c r="E33" s="143"/>
      <c r="F33" s="143"/>
      <c r="G33" s="143"/>
      <c r="H33" s="49">
        <v>21.5</v>
      </c>
      <c r="I33" s="47" t="s">
        <v>72</v>
      </c>
    </row>
    <row r="34" spans="1:10">
      <c r="A34" s="44" t="s">
        <v>40</v>
      </c>
      <c r="B34" s="152" t="s">
        <v>76</v>
      </c>
      <c r="C34" s="143"/>
      <c r="D34" s="143"/>
      <c r="E34" s="143"/>
      <c r="F34" s="143"/>
      <c r="G34" s="143"/>
      <c r="H34" s="50">
        <v>0</v>
      </c>
      <c r="I34" s="45">
        <f>H34*F23</f>
        <v>0</v>
      </c>
    </row>
    <row r="35" spans="1:10">
      <c r="A35" s="44" t="s">
        <v>43</v>
      </c>
      <c r="B35" s="152" t="s">
        <v>77</v>
      </c>
      <c r="C35" s="143"/>
      <c r="D35" s="143"/>
      <c r="E35" s="143"/>
      <c r="F35" s="143"/>
      <c r="G35" s="143"/>
      <c r="H35" s="51">
        <v>0</v>
      </c>
      <c r="I35" s="52">
        <f>H35*F23</f>
        <v>0</v>
      </c>
    </row>
    <row r="36" spans="1:10">
      <c r="A36" s="53" t="s">
        <v>78</v>
      </c>
      <c r="B36" s="152" t="s">
        <v>64</v>
      </c>
      <c r="C36" s="143"/>
      <c r="D36" s="143"/>
      <c r="E36" s="143"/>
      <c r="F36" s="143"/>
      <c r="G36" s="143"/>
      <c r="H36" s="51">
        <v>0</v>
      </c>
      <c r="I36" s="45">
        <f>H36*F23</f>
        <v>0</v>
      </c>
    </row>
    <row r="37" spans="1:10">
      <c r="A37" s="54"/>
      <c r="B37" s="171" t="s">
        <v>79</v>
      </c>
      <c r="C37" s="143"/>
      <c r="D37" s="143"/>
      <c r="E37" s="143"/>
      <c r="F37" s="143"/>
      <c r="G37" s="143"/>
      <c r="H37" s="143"/>
      <c r="I37" s="55">
        <f>SUM(I29:I36)</f>
        <v>326.76</v>
      </c>
    </row>
    <row r="38" spans="1:10" ht="18">
      <c r="A38" s="172"/>
      <c r="B38" s="143"/>
      <c r="C38" s="143"/>
      <c r="D38" s="143"/>
      <c r="E38" s="143"/>
      <c r="F38" s="143"/>
      <c r="G38" s="143"/>
      <c r="H38" s="143"/>
      <c r="I38" s="141"/>
    </row>
    <row r="39" spans="1:10">
      <c r="A39" s="173" t="s">
        <v>80</v>
      </c>
      <c r="B39" s="143"/>
      <c r="C39" s="143"/>
      <c r="D39" s="143"/>
      <c r="E39" s="143"/>
      <c r="F39" s="143"/>
      <c r="G39" s="143"/>
      <c r="H39" s="143"/>
      <c r="I39" s="141"/>
    </row>
    <row r="40" spans="1:10" ht="18">
      <c r="A40" s="172"/>
      <c r="B40" s="143"/>
      <c r="C40" s="143"/>
      <c r="D40" s="143"/>
      <c r="E40" s="143"/>
      <c r="F40" s="143"/>
      <c r="G40" s="143"/>
      <c r="H40" s="143"/>
      <c r="I40" s="141"/>
    </row>
    <row r="41" spans="1:10">
      <c r="A41" s="174" t="s">
        <v>81</v>
      </c>
      <c r="B41" s="143"/>
      <c r="C41" s="143"/>
      <c r="D41" s="143"/>
      <c r="E41" s="143"/>
      <c r="F41" s="143"/>
      <c r="G41" s="143"/>
      <c r="H41" s="143"/>
      <c r="I41" s="141"/>
    </row>
    <row r="42" spans="1:10">
      <c r="A42" s="42">
        <v>3</v>
      </c>
      <c r="B42" s="166" t="s">
        <v>82</v>
      </c>
      <c r="C42" s="143"/>
      <c r="D42" s="143"/>
      <c r="E42" s="143"/>
      <c r="F42" s="143"/>
      <c r="G42" s="143"/>
      <c r="H42" s="56" t="s">
        <v>68</v>
      </c>
      <c r="I42" s="42" t="s">
        <v>69</v>
      </c>
    </row>
    <row r="43" spans="1:10">
      <c r="A43" s="44" t="s">
        <v>35</v>
      </c>
      <c r="B43" s="152" t="s">
        <v>83</v>
      </c>
      <c r="C43" s="143"/>
      <c r="D43" s="143"/>
      <c r="E43" s="143"/>
      <c r="F43" s="143"/>
      <c r="G43" s="143"/>
      <c r="H43" s="50">
        <f>'ANEXO V'!F20</f>
        <v>81.666666666666671</v>
      </c>
      <c r="I43" s="45">
        <f>H43*F23</f>
        <v>81.666666666666671</v>
      </c>
      <c r="J43" s="57"/>
    </row>
    <row r="44" spans="1:10">
      <c r="A44" s="53" t="s">
        <v>37</v>
      </c>
      <c r="B44" s="152" t="s">
        <v>84</v>
      </c>
      <c r="C44" s="143"/>
      <c r="D44" s="143"/>
      <c r="E44" s="143"/>
      <c r="F44" s="143"/>
      <c r="G44" s="143"/>
      <c r="H44" s="51">
        <v>0</v>
      </c>
      <c r="I44" s="52">
        <f>H44*F23</f>
        <v>0</v>
      </c>
    </row>
    <row r="45" spans="1:10">
      <c r="A45" s="171" t="s">
        <v>85</v>
      </c>
      <c r="B45" s="143"/>
      <c r="C45" s="143"/>
      <c r="D45" s="143"/>
      <c r="E45" s="143"/>
      <c r="F45" s="143"/>
      <c r="G45" s="143"/>
      <c r="H45" s="141"/>
      <c r="I45" s="58">
        <f>SUM(I43:I44)</f>
        <v>81.666666666666671</v>
      </c>
    </row>
    <row r="46" spans="1:10" ht="18">
      <c r="A46" s="172"/>
      <c r="B46" s="143"/>
      <c r="C46" s="143"/>
      <c r="D46" s="143"/>
      <c r="E46" s="143"/>
      <c r="F46" s="143"/>
      <c r="G46" s="143"/>
      <c r="H46" s="143"/>
      <c r="I46" s="141"/>
    </row>
    <row r="47" spans="1:10">
      <c r="A47" s="163" t="s">
        <v>86</v>
      </c>
      <c r="B47" s="143"/>
      <c r="C47" s="143"/>
      <c r="D47" s="143"/>
      <c r="E47" s="143"/>
      <c r="F47" s="143"/>
      <c r="G47" s="143"/>
      <c r="H47" s="143"/>
      <c r="I47" s="141"/>
    </row>
    <row r="48" spans="1:10" ht="18">
      <c r="A48" s="172"/>
      <c r="B48" s="143"/>
      <c r="C48" s="143"/>
      <c r="D48" s="143"/>
      <c r="E48" s="143"/>
      <c r="F48" s="143"/>
      <c r="G48" s="143"/>
      <c r="H48" s="143"/>
      <c r="I48" s="141"/>
    </row>
    <row r="49" spans="1:9">
      <c r="A49" s="165" t="s">
        <v>87</v>
      </c>
      <c r="B49" s="143"/>
      <c r="C49" s="143"/>
      <c r="D49" s="143"/>
      <c r="E49" s="143"/>
      <c r="F49" s="143"/>
      <c r="G49" s="143"/>
      <c r="H49" s="143"/>
      <c r="I49" s="141"/>
    </row>
    <row r="50" spans="1:9">
      <c r="A50" s="159" t="s">
        <v>88</v>
      </c>
      <c r="B50" s="143"/>
      <c r="C50" s="143"/>
      <c r="D50" s="143"/>
      <c r="E50" s="143"/>
      <c r="F50" s="143"/>
      <c r="G50" s="143"/>
      <c r="H50" s="143"/>
      <c r="I50" s="141"/>
    </row>
    <row r="51" spans="1:9" ht="30">
      <c r="A51" s="59" t="s">
        <v>89</v>
      </c>
      <c r="B51" s="166" t="s">
        <v>90</v>
      </c>
      <c r="C51" s="143"/>
      <c r="D51" s="143"/>
      <c r="E51" s="143"/>
      <c r="F51" s="143"/>
      <c r="G51" s="141"/>
      <c r="H51" s="43" t="s">
        <v>91</v>
      </c>
      <c r="I51" s="43" t="s">
        <v>69</v>
      </c>
    </row>
    <row r="52" spans="1:9">
      <c r="A52" s="41" t="s">
        <v>35</v>
      </c>
      <c r="B52" s="152" t="s">
        <v>92</v>
      </c>
      <c r="C52" s="143"/>
      <c r="D52" s="143"/>
      <c r="E52" s="143"/>
      <c r="F52" s="143"/>
      <c r="G52" s="141"/>
      <c r="H52" s="60">
        <v>0.2</v>
      </c>
      <c r="I52" s="61">
        <f t="shared" ref="I52:I59" si="0">ROUND($I$26*H52,2)</f>
        <v>315.77999999999997</v>
      </c>
    </row>
    <row r="53" spans="1:9">
      <c r="A53" s="41" t="s">
        <v>37</v>
      </c>
      <c r="B53" s="152" t="s">
        <v>93</v>
      </c>
      <c r="C53" s="143"/>
      <c r="D53" s="143"/>
      <c r="E53" s="143"/>
      <c r="F53" s="143"/>
      <c r="G53" s="141"/>
      <c r="H53" s="60">
        <v>1.4999999999999999E-2</v>
      </c>
      <c r="I53" s="61">
        <f t="shared" si="0"/>
        <v>23.68</v>
      </c>
    </row>
    <row r="54" spans="1:9">
      <c r="A54" s="41" t="s">
        <v>40</v>
      </c>
      <c r="B54" s="152" t="s">
        <v>94</v>
      </c>
      <c r="C54" s="143"/>
      <c r="D54" s="143"/>
      <c r="E54" s="143"/>
      <c r="F54" s="143"/>
      <c r="G54" s="141"/>
      <c r="H54" s="60">
        <v>0.01</v>
      </c>
      <c r="I54" s="61">
        <f t="shared" si="0"/>
        <v>15.79</v>
      </c>
    </row>
    <row r="55" spans="1:9">
      <c r="A55" s="41" t="s">
        <v>43</v>
      </c>
      <c r="B55" s="152" t="s">
        <v>95</v>
      </c>
      <c r="C55" s="143"/>
      <c r="D55" s="143"/>
      <c r="E55" s="143"/>
      <c r="F55" s="143"/>
      <c r="G55" s="141"/>
      <c r="H55" s="60">
        <v>2E-3</v>
      </c>
      <c r="I55" s="61">
        <f t="shared" si="0"/>
        <v>3.16</v>
      </c>
    </row>
    <row r="56" spans="1:9">
      <c r="A56" s="41" t="s">
        <v>78</v>
      </c>
      <c r="B56" s="152" t="s">
        <v>96</v>
      </c>
      <c r="C56" s="143"/>
      <c r="D56" s="143"/>
      <c r="E56" s="143"/>
      <c r="F56" s="143"/>
      <c r="G56" s="141"/>
      <c r="H56" s="60">
        <v>2.5000000000000001E-2</v>
      </c>
      <c r="I56" s="61">
        <f t="shared" si="0"/>
        <v>39.47</v>
      </c>
    </row>
    <row r="57" spans="1:9">
      <c r="A57" s="41" t="s">
        <v>97</v>
      </c>
      <c r="B57" s="152" t="s">
        <v>98</v>
      </c>
      <c r="C57" s="143"/>
      <c r="D57" s="143"/>
      <c r="E57" s="143"/>
      <c r="F57" s="143"/>
      <c r="G57" s="141"/>
      <c r="H57" s="62">
        <v>0.08</v>
      </c>
      <c r="I57" s="61">
        <f t="shared" si="0"/>
        <v>126.31</v>
      </c>
    </row>
    <row r="58" spans="1:9">
      <c r="A58" s="41" t="s">
        <v>99</v>
      </c>
      <c r="B58" s="152" t="s">
        <v>192</v>
      </c>
      <c r="C58" s="141"/>
      <c r="D58" s="63" t="s">
        <v>101</v>
      </c>
      <c r="E58" s="64">
        <v>0.03</v>
      </c>
      <c r="F58" s="63" t="s">
        <v>102</v>
      </c>
      <c r="G58" s="65">
        <v>1</v>
      </c>
      <c r="H58" s="66">
        <f>ROUND((E58*G58),6)</f>
        <v>0.03</v>
      </c>
      <c r="I58" s="61">
        <f t="shared" si="0"/>
        <v>47.37</v>
      </c>
    </row>
    <row r="59" spans="1:9">
      <c r="A59" s="41" t="s">
        <v>103</v>
      </c>
      <c r="B59" s="152" t="s">
        <v>104</v>
      </c>
      <c r="C59" s="143"/>
      <c r="D59" s="143"/>
      <c r="E59" s="143"/>
      <c r="F59" s="143"/>
      <c r="G59" s="141"/>
      <c r="H59" s="60">
        <v>6.0000000000000001E-3</v>
      </c>
      <c r="I59" s="61">
        <f t="shared" si="0"/>
        <v>9.4700000000000006</v>
      </c>
    </row>
    <row r="60" spans="1:9">
      <c r="A60" s="171" t="s">
        <v>105</v>
      </c>
      <c r="B60" s="143"/>
      <c r="C60" s="143"/>
      <c r="D60" s="143"/>
      <c r="E60" s="143"/>
      <c r="F60" s="143"/>
      <c r="G60" s="141"/>
      <c r="H60" s="67">
        <f t="shared" ref="H60:I60" si="1">SUM(H52:H59)</f>
        <v>0.3680000000000001</v>
      </c>
      <c r="I60" s="55">
        <f t="shared" si="1"/>
        <v>581.03000000000009</v>
      </c>
    </row>
    <row r="61" spans="1:9" ht="18">
      <c r="A61" s="172"/>
      <c r="B61" s="143"/>
      <c r="C61" s="143"/>
      <c r="D61" s="143"/>
      <c r="E61" s="143"/>
      <c r="F61" s="143"/>
      <c r="G61" s="143"/>
      <c r="H61" s="143"/>
      <c r="I61" s="141"/>
    </row>
    <row r="62" spans="1:9">
      <c r="A62" s="152" t="s">
        <v>106</v>
      </c>
      <c r="B62" s="143"/>
      <c r="C62" s="143"/>
      <c r="D62" s="143"/>
      <c r="E62" s="143"/>
      <c r="F62" s="143"/>
      <c r="G62" s="143"/>
      <c r="H62" s="143"/>
      <c r="I62" s="141"/>
    </row>
    <row r="63" spans="1:9" ht="18">
      <c r="A63" s="172"/>
      <c r="B63" s="143"/>
      <c r="C63" s="143"/>
      <c r="D63" s="143"/>
      <c r="E63" s="143"/>
      <c r="F63" s="143"/>
      <c r="G63" s="143"/>
      <c r="H63" s="143"/>
      <c r="I63" s="141"/>
    </row>
    <row r="64" spans="1:9">
      <c r="A64" s="159" t="s">
        <v>107</v>
      </c>
      <c r="B64" s="143"/>
      <c r="C64" s="143"/>
      <c r="D64" s="143"/>
      <c r="E64" s="143"/>
      <c r="F64" s="143"/>
      <c r="G64" s="143"/>
      <c r="H64" s="143"/>
      <c r="I64" s="141"/>
    </row>
    <row r="65" spans="1:9">
      <c r="A65" s="42" t="s">
        <v>108</v>
      </c>
      <c r="B65" s="166" t="s">
        <v>109</v>
      </c>
      <c r="C65" s="143"/>
      <c r="D65" s="143"/>
      <c r="E65" s="143"/>
      <c r="F65" s="143"/>
      <c r="G65" s="143"/>
      <c r="H65" s="141"/>
      <c r="I65" s="42" t="s">
        <v>69</v>
      </c>
    </row>
    <row r="66" spans="1:9">
      <c r="A66" s="44" t="s">
        <v>35</v>
      </c>
      <c r="B66" s="175" t="s">
        <v>193</v>
      </c>
      <c r="C66" s="143"/>
      <c r="D66" s="143"/>
      <c r="E66" s="143"/>
      <c r="F66" s="143"/>
      <c r="G66" s="143"/>
      <c r="H66" s="141"/>
      <c r="I66" s="61">
        <f>ROUND($I$26/12,2)</f>
        <v>131.58000000000001</v>
      </c>
    </row>
    <row r="67" spans="1:9">
      <c r="A67" s="171" t="s">
        <v>111</v>
      </c>
      <c r="B67" s="143"/>
      <c r="C67" s="143"/>
      <c r="D67" s="143"/>
      <c r="E67" s="143"/>
      <c r="F67" s="143"/>
      <c r="G67" s="143"/>
      <c r="H67" s="141"/>
      <c r="I67" s="68">
        <f>SUM(I66)</f>
        <v>131.58000000000001</v>
      </c>
    </row>
    <row r="68" spans="1:9">
      <c r="A68" s="44" t="s">
        <v>37</v>
      </c>
      <c r="B68" s="176" t="s">
        <v>112</v>
      </c>
      <c r="C68" s="143"/>
      <c r="D68" s="143"/>
      <c r="E68" s="143"/>
      <c r="F68" s="143"/>
      <c r="G68" s="143"/>
      <c r="H68" s="141"/>
      <c r="I68" s="69">
        <f>ROUND(H60*I67,2)</f>
        <v>48.42</v>
      </c>
    </row>
    <row r="69" spans="1:9">
      <c r="A69" s="171" t="s">
        <v>105</v>
      </c>
      <c r="B69" s="143"/>
      <c r="C69" s="143"/>
      <c r="D69" s="143"/>
      <c r="E69" s="143"/>
      <c r="F69" s="143"/>
      <c r="G69" s="143"/>
      <c r="H69" s="141"/>
      <c r="I69" s="68">
        <f>SUM(I67:I68)</f>
        <v>180</v>
      </c>
    </row>
    <row r="70" spans="1:9" ht="18">
      <c r="A70" s="172"/>
      <c r="B70" s="143"/>
      <c r="C70" s="143"/>
      <c r="D70" s="143"/>
      <c r="E70" s="143"/>
      <c r="F70" s="143"/>
      <c r="G70" s="143"/>
      <c r="H70" s="143"/>
      <c r="I70" s="141"/>
    </row>
    <row r="71" spans="1:9">
      <c r="A71" s="159" t="s">
        <v>113</v>
      </c>
      <c r="B71" s="143"/>
      <c r="C71" s="143"/>
      <c r="D71" s="143"/>
      <c r="E71" s="143"/>
      <c r="F71" s="143"/>
      <c r="G71" s="143"/>
      <c r="H71" s="143"/>
      <c r="I71" s="141"/>
    </row>
    <row r="72" spans="1:9">
      <c r="A72" s="42" t="s">
        <v>114</v>
      </c>
      <c r="B72" s="177" t="s">
        <v>115</v>
      </c>
      <c r="C72" s="143"/>
      <c r="D72" s="143"/>
      <c r="E72" s="143"/>
      <c r="F72" s="143"/>
      <c r="G72" s="143"/>
      <c r="H72" s="141"/>
      <c r="I72" s="42" t="s">
        <v>69</v>
      </c>
    </row>
    <row r="73" spans="1:9">
      <c r="A73" s="44" t="s">
        <v>35</v>
      </c>
      <c r="B73" s="178" t="s">
        <v>194</v>
      </c>
      <c r="C73" s="143"/>
      <c r="D73" s="143"/>
      <c r="E73" s="143"/>
      <c r="F73" s="143"/>
      <c r="G73" s="143"/>
      <c r="H73" s="141"/>
      <c r="I73" s="61">
        <f>ROUND(((($I$26+$I$26/3)*4/12)/12)*0.02,2)</f>
        <v>1.17</v>
      </c>
    </row>
    <row r="74" spans="1:9">
      <c r="A74" s="44" t="s">
        <v>37</v>
      </c>
      <c r="B74" s="152" t="s">
        <v>117</v>
      </c>
      <c r="C74" s="143"/>
      <c r="D74" s="143"/>
      <c r="E74" s="143"/>
      <c r="F74" s="143"/>
      <c r="G74" s="143"/>
      <c r="H74" s="141"/>
      <c r="I74" s="69">
        <f>ROUND(H60*I73,2)</f>
        <v>0.43</v>
      </c>
    </row>
    <row r="75" spans="1:9">
      <c r="A75" s="171" t="s">
        <v>105</v>
      </c>
      <c r="B75" s="143"/>
      <c r="C75" s="143"/>
      <c r="D75" s="143"/>
      <c r="E75" s="143"/>
      <c r="F75" s="143"/>
      <c r="G75" s="143"/>
      <c r="H75" s="141"/>
      <c r="I75" s="55">
        <f>SUM(I73:I74)</f>
        <v>1.5999999999999999</v>
      </c>
    </row>
    <row r="76" spans="1:9">
      <c r="A76" s="179" t="s">
        <v>118</v>
      </c>
      <c r="B76" s="143"/>
      <c r="C76" s="143"/>
      <c r="D76" s="143"/>
      <c r="E76" s="143"/>
      <c r="F76" s="143"/>
      <c r="G76" s="143"/>
      <c r="H76" s="143"/>
      <c r="I76" s="141"/>
    </row>
    <row r="77" spans="1:9">
      <c r="A77" s="42" t="s">
        <v>119</v>
      </c>
      <c r="B77" s="177" t="s">
        <v>120</v>
      </c>
      <c r="C77" s="143"/>
      <c r="D77" s="143"/>
      <c r="E77" s="143"/>
      <c r="F77" s="143"/>
      <c r="G77" s="143"/>
      <c r="H77" s="141"/>
      <c r="I77" s="42" t="s">
        <v>69</v>
      </c>
    </row>
    <row r="78" spans="1:9">
      <c r="A78" s="44" t="s">
        <v>35</v>
      </c>
      <c r="B78" s="178" t="s">
        <v>121</v>
      </c>
      <c r="C78" s="143"/>
      <c r="D78" s="143"/>
      <c r="E78" s="143"/>
      <c r="F78" s="143"/>
      <c r="G78" s="143"/>
      <c r="H78" s="141"/>
      <c r="I78" s="61">
        <f>ROUND(($I$26/12)*(33/30)*0.05,2)</f>
        <v>7.24</v>
      </c>
    </row>
    <row r="79" spans="1:9">
      <c r="A79" s="44" t="s">
        <v>37</v>
      </c>
      <c r="B79" s="180" t="s">
        <v>122</v>
      </c>
      <c r="C79" s="143"/>
      <c r="D79" s="143"/>
      <c r="E79" s="143"/>
      <c r="F79" s="143"/>
      <c r="G79" s="143"/>
      <c r="H79" s="141"/>
      <c r="I79" s="61">
        <f>ROUND($H$57*I78,2)</f>
        <v>0.57999999999999996</v>
      </c>
    </row>
    <row r="80" spans="1:9">
      <c r="A80" s="44" t="s">
        <v>40</v>
      </c>
      <c r="B80" s="175" t="s">
        <v>195</v>
      </c>
      <c r="C80" s="143"/>
      <c r="D80" s="143"/>
      <c r="E80" s="143"/>
      <c r="F80" s="143"/>
      <c r="G80" s="143"/>
      <c r="H80" s="141"/>
      <c r="I80" s="61">
        <f>ROUND(I26*50%*8%*5%,2)</f>
        <v>3.16</v>
      </c>
    </row>
    <row r="81" spans="1:10">
      <c r="A81" s="44" t="s">
        <v>43</v>
      </c>
      <c r="B81" s="178" t="s">
        <v>196</v>
      </c>
      <c r="C81" s="143"/>
      <c r="D81" s="143"/>
      <c r="E81" s="143"/>
      <c r="F81" s="143"/>
      <c r="G81" s="143"/>
      <c r="H81" s="141"/>
      <c r="I81" s="61">
        <f>ROUND(((($I$26/30)*7)/$H$10),2)</f>
        <v>30.7</v>
      </c>
    </row>
    <row r="82" spans="1:10">
      <c r="A82" s="44" t="s">
        <v>78</v>
      </c>
      <c r="B82" s="180" t="s">
        <v>125</v>
      </c>
      <c r="C82" s="143"/>
      <c r="D82" s="143"/>
      <c r="E82" s="143"/>
      <c r="F82" s="143"/>
      <c r="G82" s="143"/>
      <c r="H82" s="141"/>
      <c r="I82" s="61">
        <f>ROUND($H$60*I81,2)</f>
        <v>11.3</v>
      </c>
    </row>
    <row r="83" spans="1:10">
      <c r="A83" s="44" t="s">
        <v>97</v>
      </c>
      <c r="B83" s="175" t="s">
        <v>197</v>
      </c>
      <c r="C83" s="143"/>
      <c r="D83" s="143"/>
      <c r="E83" s="143"/>
      <c r="F83" s="143"/>
      <c r="G83" s="143"/>
      <c r="H83" s="141"/>
      <c r="I83" s="61">
        <f>ROUND($I$26*(40%+10%)*8%*100%,2)</f>
        <v>63.16</v>
      </c>
    </row>
    <row r="84" spans="1:10">
      <c r="A84" s="171" t="s">
        <v>105</v>
      </c>
      <c r="B84" s="143"/>
      <c r="C84" s="143"/>
      <c r="D84" s="143"/>
      <c r="E84" s="143"/>
      <c r="F84" s="143"/>
      <c r="G84" s="143"/>
      <c r="H84" s="141"/>
      <c r="I84" s="55">
        <f>SUM(I78:I83)</f>
        <v>116.14</v>
      </c>
    </row>
    <row r="85" spans="1:10">
      <c r="A85" s="159" t="s">
        <v>127</v>
      </c>
      <c r="B85" s="143"/>
      <c r="C85" s="143"/>
      <c r="D85" s="143"/>
      <c r="E85" s="143"/>
      <c r="F85" s="143"/>
      <c r="G85" s="143"/>
      <c r="H85" s="143"/>
      <c r="I85" s="141"/>
    </row>
    <row r="86" spans="1:10">
      <c r="A86" s="70" t="s">
        <v>128</v>
      </c>
      <c r="B86" s="177" t="s">
        <v>129</v>
      </c>
      <c r="C86" s="143"/>
      <c r="D86" s="143"/>
      <c r="E86" s="143"/>
      <c r="F86" s="143"/>
      <c r="G86" s="143"/>
      <c r="H86" s="141"/>
      <c r="I86" s="70" t="s">
        <v>69</v>
      </c>
    </row>
    <row r="87" spans="1:10">
      <c r="A87" s="71" t="s">
        <v>35</v>
      </c>
      <c r="B87" s="175" t="s">
        <v>198</v>
      </c>
      <c r="C87" s="143"/>
      <c r="D87" s="143"/>
      <c r="E87" s="143"/>
      <c r="F87" s="143"/>
      <c r="G87" s="143"/>
      <c r="H87" s="141"/>
      <c r="I87" s="61">
        <f>ROUND($I$26*11.11%,2)</f>
        <v>175.42</v>
      </c>
    </row>
    <row r="88" spans="1:10">
      <c r="A88" s="71" t="s">
        <v>37</v>
      </c>
      <c r="B88" s="180" t="s">
        <v>199</v>
      </c>
      <c r="C88" s="143"/>
      <c r="D88" s="143"/>
      <c r="E88" s="143"/>
      <c r="F88" s="143"/>
      <c r="G88" s="143"/>
      <c r="H88" s="141"/>
      <c r="I88" s="72">
        <f>ROUND(((($I$26/30)*5)/12),2)</f>
        <v>21.93</v>
      </c>
    </row>
    <row r="89" spans="1:10">
      <c r="A89" s="71" t="s">
        <v>40</v>
      </c>
      <c r="B89" s="180" t="s">
        <v>200</v>
      </c>
      <c r="C89" s="143"/>
      <c r="D89" s="143"/>
      <c r="E89" s="143"/>
      <c r="F89" s="143"/>
      <c r="G89" s="143"/>
      <c r="H89" s="141"/>
      <c r="I89" s="72">
        <f>ROUND((($I$26/30)*5)/12*0.015,2)</f>
        <v>0.33</v>
      </c>
    </row>
    <row r="90" spans="1:10">
      <c r="A90" s="71" t="s">
        <v>43</v>
      </c>
      <c r="B90" s="180" t="s">
        <v>201</v>
      </c>
      <c r="C90" s="143"/>
      <c r="D90" s="143"/>
      <c r="E90" s="143"/>
      <c r="F90" s="143"/>
      <c r="G90" s="143"/>
      <c r="H90" s="141"/>
      <c r="I90" s="72">
        <f>ROUND((($I$26/30)*2.96)/12,2)</f>
        <v>12.98</v>
      </c>
    </row>
    <row r="91" spans="1:10">
      <c r="A91" s="71" t="s">
        <v>78</v>
      </c>
      <c r="B91" s="178" t="s">
        <v>202</v>
      </c>
      <c r="C91" s="143"/>
      <c r="D91" s="143"/>
      <c r="E91" s="143"/>
      <c r="F91" s="143"/>
      <c r="G91" s="143"/>
      <c r="H91" s="141"/>
      <c r="I91" s="73">
        <f>ROUND(((($I$26/30)*15)/12)*0.0078,2)</f>
        <v>0.51</v>
      </c>
    </row>
    <row r="92" spans="1:10">
      <c r="A92" s="71" t="s">
        <v>97</v>
      </c>
      <c r="B92" s="180" t="s">
        <v>64</v>
      </c>
      <c r="C92" s="143"/>
      <c r="D92" s="143"/>
      <c r="E92" s="143"/>
      <c r="F92" s="143"/>
      <c r="G92" s="143"/>
      <c r="H92" s="141"/>
      <c r="I92" s="73">
        <v>0</v>
      </c>
    </row>
    <row r="93" spans="1:10">
      <c r="A93" s="171" t="s">
        <v>111</v>
      </c>
      <c r="B93" s="143"/>
      <c r="C93" s="143"/>
      <c r="D93" s="143"/>
      <c r="E93" s="143"/>
      <c r="F93" s="143"/>
      <c r="G93" s="143"/>
      <c r="H93" s="141"/>
      <c r="I93" s="74">
        <f>SUM(I87:I92)</f>
        <v>211.17</v>
      </c>
    </row>
    <row r="94" spans="1:10">
      <c r="A94" s="75" t="s">
        <v>99</v>
      </c>
      <c r="B94" s="152" t="s">
        <v>135</v>
      </c>
      <c r="C94" s="143"/>
      <c r="D94" s="143"/>
      <c r="E94" s="143"/>
      <c r="F94" s="143"/>
      <c r="G94" s="143"/>
      <c r="H94" s="141"/>
      <c r="I94" s="76">
        <f>ROUND(H60*I93,2)</f>
        <v>77.709999999999994</v>
      </c>
      <c r="J94" s="57"/>
    </row>
    <row r="95" spans="1:10">
      <c r="A95" s="171" t="s">
        <v>105</v>
      </c>
      <c r="B95" s="143"/>
      <c r="C95" s="143"/>
      <c r="D95" s="143"/>
      <c r="E95" s="143"/>
      <c r="F95" s="143"/>
      <c r="G95" s="143"/>
      <c r="H95" s="141"/>
      <c r="I95" s="55">
        <f>SUM(I93:I94)</f>
        <v>288.88</v>
      </c>
    </row>
    <row r="96" spans="1:10">
      <c r="A96" s="179" t="s">
        <v>136</v>
      </c>
      <c r="B96" s="143"/>
      <c r="C96" s="143"/>
      <c r="D96" s="143"/>
      <c r="E96" s="143"/>
      <c r="F96" s="143"/>
      <c r="G96" s="143"/>
      <c r="H96" s="143"/>
      <c r="I96" s="141"/>
    </row>
    <row r="97" spans="1:10">
      <c r="A97" s="42">
        <v>4</v>
      </c>
      <c r="B97" s="166" t="s">
        <v>137</v>
      </c>
      <c r="C97" s="143"/>
      <c r="D97" s="143"/>
      <c r="E97" s="143"/>
      <c r="F97" s="143"/>
      <c r="G97" s="143"/>
      <c r="H97" s="141"/>
      <c r="I97" s="42" t="s">
        <v>69</v>
      </c>
    </row>
    <row r="98" spans="1:10">
      <c r="A98" s="44" t="s">
        <v>89</v>
      </c>
      <c r="B98" s="152" t="s">
        <v>138</v>
      </c>
      <c r="C98" s="143"/>
      <c r="D98" s="143"/>
      <c r="E98" s="143"/>
      <c r="F98" s="143"/>
      <c r="G98" s="143"/>
      <c r="H98" s="141"/>
      <c r="I98" s="45">
        <f>I60</f>
        <v>581.03000000000009</v>
      </c>
    </row>
    <row r="99" spans="1:10">
      <c r="A99" s="44" t="s">
        <v>108</v>
      </c>
      <c r="B99" s="152" t="s">
        <v>139</v>
      </c>
      <c r="C99" s="143"/>
      <c r="D99" s="143"/>
      <c r="E99" s="143"/>
      <c r="F99" s="143"/>
      <c r="G99" s="143"/>
      <c r="H99" s="141"/>
      <c r="I99" s="45">
        <f>I69</f>
        <v>180</v>
      </c>
    </row>
    <row r="100" spans="1:10">
      <c r="A100" s="44" t="s">
        <v>114</v>
      </c>
      <c r="B100" s="152" t="s">
        <v>140</v>
      </c>
      <c r="C100" s="143"/>
      <c r="D100" s="143"/>
      <c r="E100" s="143"/>
      <c r="F100" s="143"/>
      <c r="G100" s="143"/>
      <c r="H100" s="141"/>
      <c r="I100" s="45">
        <f>I75</f>
        <v>1.5999999999999999</v>
      </c>
    </row>
    <row r="101" spans="1:10">
      <c r="A101" s="44" t="s">
        <v>119</v>
      </c>
      <c r="B101" s="152" t="s">
        <v>141</v>
      </c>
      <c r="C101" s="143"/>
      <c r="D101" s="143"/>
      <c r="E101" s="143"/>
      <c r="F101" s="143"/>
      <c r="G101" s="143"/>
      <c r="H101" s="141"/>
      <c r="I101" s="45">
        <f>I84</f>
        <v>116.14</v>
      </c>
    </row>
    <row r="102" spans="1:10">
      <c r="A102" s="44" t="s">
        <v>128</v>
      </c>
      <c r="B102" s="152" t="s">
        <v>142</v>
      </c>
      <c r="C102" s="143"/>
      <c r="D102" s="143"/>
      <c r="E102" s="143"/>
      <c r="F102" s="143"/>
      <c r="G102" s="143"/>
      <c r="H102" s="141"/>
      <c r="I102" s="45">
        <f>I95</f>
        <v>288.88</v>
      </c>
    </row>
    <row r="103" spans="1:10">
      <c r="A103" s="44" t="s">
        <v>143</v>
      </c>
      <c r="B103" s="152" t="s">
        <v>64</v>
      </c>
      <c r="C103" s="143"/>
      <c r="D103" s="143"/>
      <c r="E103" s="143"/>
      <c r="F103" s="143"/>
      <c r="G103" s="143"/>
      <c r="H103" s="141"/>
      <c r="I103" s="45">
        <v>0</v>
      </c>
    </row>
    <row r="104" spans="1:10">
      <c r="A104" s="171" t="s">
        <v>105</v>
      </c>
      <c r="B104" s="143"/>
      <c r="C104" s="143"/>
      <c r="D104" s="143"/>
      <c r="E104" s="143"/>
      <c r="F104" s="143"/>
      <c r="G104" s="143"/>
      <c r="H104" s="141"/>
      <c r="I104" s="55">
        <f>SUM(I98:I103)</f>
        <v>1167.6500000000001</v>
      </c>
    </row>
    <row r="105" spans="1:10">
      <c r="A105" s="169" t="s">
        <v>144</v>
      </c>
      <c r="B105" s="143"/>
      <c r="C105" s="143"/>
      <c r="D105" s="143"/>
      <c r="E105" s="143"/>
      <c r="F105" s="143"/>
      <c r="G105" s="143"/>
      <c r="H105" s="143"/>
      <c r="I105" s="141"/>
    </row>
    <row r="106" spans="1:10">
      <c r="A106" s="42">
        <v>5</v>
      </c>
      <c r="B106" s="177" t="s">
        <v>145</v>
      </c>
      <c r="C106" s="143"/>
      <c r="D106" s="143"/>
      <c r="E106" s="143"/>
      <c r="F106" s="143"/>
      <c r="G106" s="141"/>
      <c r="H106" s="42" t="s">
        <v>60</v>
      </c>
      <c r="I106" s="77" t="s">
        <v>69</v>
      </c>
    </row>
    <row r="107" spans="1:10">
      <c r="A107" s="197" t="s">
        <v>146</v>
      </c>
      <c r="B107" s="143"/>
      <c r="C107" s="143"/>
      <c r="D107" s="143"/>
      <c r="E107" s="143"/>
      <c r="F107" s="143"/>
      <c r="G107" s="141"/>
      <c r="H107" s="78" t="s">
        <v>72</v>
      </c>
      <c r="I107" s="79">
        <f>SUM(I26+I37+I45+I104)</f>
        <v>3154.9766666666665</v>
      </c>
    </row>
    <row r="108" spans="1:10">
      <c r="A108" s="44" t="s">
        <v>35</v>
      </c>
      <c r="B108" s="198" t="s">
        <v>147</v>
      </c>
      <c r="C108" s="143"/>
      <c r="D108" s="143"/>
      <c r="E108" s="143"/>
      <c r="F108" s="143"/>
      <c r="G108" s="141"/>
      <c r="H108" s="60">
        <v>0.05</v>
      </c>
      <c r="I108" s="45">
        <f>ROUND(H108*I107,2)</f>
        <v>157.75</v>
      </c>
    </row>
    <row r="109" spans="1:10">
      <c r="A109" s="197" t="s">
        <v>148</v>
      </c>
      <c r="B109" s="143"/>
      <c r="C109" s="143"/>
      <c r="D109" s="143"/>
      <c r="E109" s="143"/>
      <c r="F109" s="143"/>
      <c r="G109" s="141"/>
      <c r="H109" s="80" t="s">
        <v>72</v>
      </c>
      <c r="I109" s="79">
        <f>SUM(I26+I37+I45+I104+I108)</f>
        <v>3312.7266666666665</v>
      </c>
    </row>
    <row r="110" spans="1:10">
      <c r="A110" s="44" t="s">
        <v>37</v>
      </c>
      <c r="B110" s="198" t="s">
        <v>149</v>
      </c>
      <c r="C110" s="143"/>
      <c r="D110" s="143"/>
      <c r="E110" s="143"/>
      <c r="F110" s="143"/>
      <c r="G110" s="141"/>
      <c r="H110" s="81">
        <v>0.1</v>
      </c>
      <c r="I110" s="45">
        <f>ROUND(H110*I109,2)</f>
        <v>331.27</v>
      </c>
      <c r="J110" s="57"/>
    </row>
    <row r="111" spans="1:10">
      <c r="A111" s="199" t="s">
        <v>150</v>
      </c>
      <c r="B111" s="143"/>
      <c r="C111" s="143"/>
      <c r="D111" s="143"/>
      <c r="E111" s="143"/>
      <c r="F111" s="143"/>
      <c r="G111" s="141"/>
      <c r="H111" s="80"/>
      <c r="I111" s="79">
        <f>SUM(I26+I37+I45+I104+I108+I110)</f>
        <v>3643.9966666666664</v>
      </c>
    </row>
    <row r="112" spans="1:10">
      <c r="A112" s="44" t="s">
        <v>40</v>
      </c>
      <c r="B112" s="198" t="s">
        <v>151</v>
      </c>
      <c r="C112" s="143"/>
      <c r="D112" s="143"/>
      <c r="E112" s="143"/>
      <c r="F112" s="143"/>
      <c r="G112" s="141"/>
      <c r="H112" s="82" t="s">
        <v>72</v>
      </c>
      <c r="I112" s="47" t="s">
        <v>72</v>
      </c>
    </row>
    <row r="113" spans="1:10">
      <c r="A113" s="44"/>
      <c r="B113" s="198" t="s">
        <v>152</v>
      </c>
      <c r="C113" s="143"/>
      <c r="D113" s="143"/>
      <c r="E113" s="143"/>
      <c r="F113" s="143"/>
      <c r="G113" s="141"/>
      <c r="H113" s="82" t="s">
        <v>72</v>
      </c>
      <c r="I113" s="47" t="s">
        <v>72</v>
      </c>
    </row>
    <row r="114" spans="1:10">
      <c r="A114" s="44"/>
      <c r="B114" s="200" t="s">
        <v>203</v>
      </c>
      <c r="C114" s="143"/>
      <c r="D114" s="143"/>
      <c r="E114" s="143"/>
      <c r="F114" s="143"/>
      <c r="G114" s="141"/>
      <c r="H114" s="83">
        <v>0.03</v>
      </c>
      <c r="I114" s="45">
        <f t="shared" ref="I114:I115" si="2">ROUND(($I$111/(1-$H$121))*H114,2)</f>
        <v>118.38</v>
      </c>
      <c r="J114" s="57"/>
    </row>
    <row r="115" spans="1:10">
      <c r="A115" s="44"/>
      <c r="B115" s="200" t="s">
        <v>204</v>
      </c>
      <c r="C115" s="143"/>
      <c r="D115" s="143"/>
      <c r="E115" s="143"/>
      <c r="F115" s="143"/>
      <c r="G115" s="141"/>
      <c r="H115" s="83">
        <v>6.4999999999999997E-3</v>
      </c>
      <c r="I115" s="45">
        <f t="shared" si="2"/>
        <v>25.65</v>
      </c>
      <c r="J115" s="57"/>
    </row>
    <row r="116" spans="1:10">
      <c r="A116" s="44"/>
      <c r="B116" s="152" t="s">
        <v>155</v>
      </c>
      <c r="C116" s="143"/>
      <c r="D116" s="143"/>
      <c r="E116" s="143"/>
      <c r="F116" s="143"/>
      <c r="G116" s="143"/>
      <c r="H116" s="84" t="s">
        <v>72</v>
      </c>
      <c r="I116" s="47" t="s">
        <v>72</v>
      </c>
    </row>
    <row r="117" spans="1:10">
      <c r="A117" s="44"/>
      <c r="B117" s="152" t="s">
        <v>156</v>
      </c>
      <c r="C117" s="143"/>
      <c r="D117" s="143"/>
      <c r="E117" s="143"/>
      <c r="F117" s="143"/>
      <c r="G117" s="143"/>
      <c r="H117" s="84" t="s">
        <v>72</v>
      </c>
      <c r="I117" s="47" t="s">
        <v>72</v>
      </c>
    </row>
    <row r="118" spans="1:10">
      <c r="A118" s="44"/>
      <c r="B118" s="200" t="s">
        <v>205</v>
      </c>
      <c r="C118" s="143"/>
      <c r="D118" s="143"/>
      <c r="E118" s="143"/>
      <c r="F118" s="143"/>
      <c r="G118" s="141"/>
      <c r="H118" s="83">
        <v>0.04</v>
      </c>
      <c r="I118" s="45">
        <f>ROUND(($I$111/(1-$H$121))*H118,2)</f>
        <v>157.83000000000001</v>
      </c>
      <c r="J118" s="57"/>
    </row>
    <row r="119" spans="1:10">
      <c r="A119" s="171" t="s">
        <v>105</v>
      </c>
      <c r="B119" s="143"/>
      <c r="C119" s="143"/>
      <c r="D119" s="143"/>
      <c r="E119" s="143"/>
      <c r="F119" s="143"/>
      <c r="G119" s="143"/>
      <c r="H119" s="141"/>
      <c r="I119" s="55">
        <f>SUM(I108+I110+I114+I115+I118)</f>
        <v>790.88</v>
      </c>
    </row>
    <row r="120" spans="1:10" ht="18">
      <c r="A120" s="172"/>
      <c r="B120" s="143"/>
      <c r="C120" s="143"/>
      <c r="D120" s="143"/>
      <c r="E120" s="143"/>
      <c r="F120" s="143"/>
      <c r="G120" s="143"/>
      <c r="H120" s="143"/>
      <c r="I120" s="141"/>
    </row>
    <row r="121" spans="1:10">
      <c r="A121" s="152" t="s">
        <v>158</v>
      </c>
      <c r="B121" s="143"/>
      <c r="C121" s="143"/>
      <c r="D121" s="143"/>
      <c r="E121" s="143"/>
      <c r="F121" s="143"/>
      <c r="G121" s="141"/>
      <c r="H121" s="62">
        <f t="shared" ref="H121:I121" si="3">SUM(H114:H118)</f>
        <v>7.6499999999999999E-2</v>
      </c>
      <c r="I121" s="45">
        <f t="shared" si="3"/>
        <v>301.86</v>
      </c>
    </row>
    <row r="122" spans="1:10">
      <c r="A122" s="203" t="s">
        <v>159</v>
      </c>
      <c r="B122" s="128"/>
      <c r="C122" s="205" t="s">
        <v>160</v>
      </c>
      <c r="D122" s="128"/>
      <c r="E122" s="128"/>
      <c r="F122" s="128"/>
      <c r="G122" s="128"/>
      <c r="H122" s="128"/>
      <c r="I122" s="128"/>
    </row>
    <row r="123" spans="1:10">
      <c r="A123" s="204"/>
      <c r="B123" s="128"/>
      <c r="C123" s="201" t="s">
        <v>161</v>
      </c>
      <c r="D123" s="128"/>
      <c r="E123" s="128"/>
      <c r="F123" s="128"/>
      <c r="G123" s="128"/>
      <c r="H123" s="128"/>
      <c r="I123" s="128"/>
    </row>
    <row r="124" spans="1:10">
      <c r="A124" s="191"/>
      <c r="B124" s="192"/>
      <c r="C124" s="202" t="s">
        <v>162</v>
      </c>
      <c r="D124" s="192"/>
      <c r="E124" s="192"/>
      <c r="F124" s="192"/>
      <c r="G124" s="192"/>
      <c r="H124" s="192"/>
      <c r="I124" s="192"/>
    </row>
    <row r="125" spans="1:10" ht="18">
      <c r="A125" s="172"/>
      <c r="B125" s="143"/>
      <c r="C125" s="143"/>
      <c r="D125" s="143"/>
      <c r="E125" s="143"/>
      <c r="F125" s="143"/>
      <c r="G125" s="143"/>
      <c r="H125" s="143"/>
      <c r="I125" s="141"/>
    </row>
    <row r="126" spans="1:10">
      <c r="A126" s="152" t="s">
        <v>163</v>
      </c>
      <c r="B126" s="143"/>
      <c r="C126" s="143"/>
      <c r="D126" s="143"/>
      <c r="E126" s="143"/>
      <c r="F126" s="143"/>
      <c r="G126" s="143"/>
      <c r="H126" s="143"/>
      <c r="I126" s="141"/>
    </row>
    <row r="127" spans="1:10" ht="18">
      <c r="A127" s="172"/>
      <c r="B127" s="143"/>
      <c r="C127" s="143"/>
      <c r="D127" s="143"/>
      <c r="E127" s="143"/>
      <c r="F127" s="143"/>
      <c r="G127" s="143"/>
      <c r="H127" s="143"/>
      <c r="I127" s="141"/>
    </row>
    <row r="128" spans="1:10">
      <c r="A128" s="206" t="s">
        <v>206</v>
      </c>
      <c r="B128" s="143"/>
      <c r="C128" s="143"/>
      <c r="D128" s="143"/>
      <c r="E128" s="143"/>
      <c r="F128" s="143"/>
      <c r="G128" s="143"/>
      <c r="H128" s="143"/>
      <c r="I128" s="141"/>
    </row>
    <row r="129" spans="1:10">
      <c r="A129" s="166" t="s">
        <v>165</v>
      </c>
      <c r="B129" s="143"/>
      <c r="C129" s="143"/>
      <c r="D129" s="143"/>
      <c r="E129" s="143"/>
      <c r="F129" s="143"/>
      <c r="G129" s="143"/>
      <c r="H129" s="143"/>
      <c r="I129" s="85" t="s">
        <v>69</v>
      </c>
    </row>
    <row r="130" spans="1:10">
      <c r="A130" s="86" t="s">
        <v>35</v>
      </c>
      <c r="B130" s="167" t="s">
        <v>166</v>
      </c>
      <c r="C130" s="143"/>
      <c r="D130" s="143"/>
      <c r="E130" s="143"/>
      <c r="F130" s="143"/>
      <c r="G130" s="143"/>
      <c r="H130" s="143"/>
      <c r="I130" s="52">
        <f>I26</f>
        <v>1578.8999999999999</v>
      </c>
    </row>
    <row r="131" spans="1:10">
      <c r="A131" s="86" t="s">
        <v>37</v>
      </c>
      <c r="B131" s="167" t="s">
        <v>167</v>
      </c>
      <c r="C131" s="143"/>
      <c r="D131" s="143"/>
      <c r="E131" s="143"/>
      <c r="F131" s="143"/>
      <c r="G131" s="143"/>
      <c r="H131" s="143"/>
      <c r="I131" s="52">
        <f>I37</f>
        <v>326.76</v>
      </c>
    </row>
    <row r="132" spans="1:10">
      <c r="A132" s="86" t="s">
        <v>40</v>
      </c>
      <c r="B132" s="167" t="s">
        <v>168</v>
      </c>
      <c r="C132" s="143"/>
      <c r="D132" s="143"/>
      <c r="E132" s="143"/>
      <c r="F132" s="143"/>
      <c r="G132" s="143"/>
      <c r="H132" s="143"/>
      <c r="I132" s="52">
        <f>I45</f>
        <v>81.666666666666671</v>
      </c>
    </row>
    <row r="133" spans="1:10">
      <c r="A133" s="86" t="s">
        <v>43</v>
      </c>
      <c r="B133" s="167" t="s">
        <v>137</v>
      </c>
      <c r="C133" s="143"/>
      <c r="D133" s="143"/>
      <c r="E133" s="143"/>
      <c r="F133" s="143"/>
      <c r="G133" s="143"/>
      <c r="H133" s="143"/>
      <c r="I133" s="52">
        <f>I104</f>
        <v>1167.6500000000001</v>
      </c>
    </row>
    <row r="134" spans="1:10">
      <c r="A134" s="181" t="s">
        <v>169</v>
      </c>
      <c r="B134" s="143"/>
      <c r="C134" s="143"/>
      <c r="D134" s="143"/>
      <c r="E134" s="143"/>
      <c r="F134" s="143"/>
      <c r="G134" s="143"/>
      <c r="H134" s="143"/>
      <c r="I134" s="58">
        <f>SUM(I130:I133)</f>
        <v>3154.9766666666665</v>
      </c>
    </row>
    <row r="135" spans="1:10">
      <c r="A135" s="86" t="s">
        <v>78</v>
      </c>
      <c r="B135" s="167" t="s">
        <v>170</v>
      </c>
      <c r="C135" s="143"/>
      <c r="D135" s="143"/>
      <c r="E135" s="143"/>
      <c r="F135" s="143"/>
      <c r="G135" s="143"/>
      <c r="H135" s="143"/>
      <c r="I135" s="52">
        <f>I119</f>
        <v>790.88</v>
      </c>
    </row>
    <row r="136" spans="1:10">
      <c r="A136" s="181" t="s">
        <v>171</v>
      </c>
      <c r="B136" s="143"/>
      <c r="C136" s="143"/>
      <c r="D136" s="143"/>
      <c r="E136" s="143"/>
      <c r="F136" s="143"/>
      <c r="G136" s="143"/>
      <c r="H136" s="143"/>
      <c r="I136" s="58">
        <f>SUM(I134:I135)</f>
        <v>3945.8566666666666</v>
      </c>
    </row>
    <row r="137" spans="1:10">
      <c r="A137" s="210" t="s">
        <v>207</v>
      </c>
      <c r="B137" s="143"/>
      <c r="C137" s="143"/>
      <c r="D137" s="143"/>
      <c r="E137" s="143"/>
      <c r="F137" s="143"/>
      <c r="G137" s="143"/>
      <c r="H137" s="143"/>
      <c r="I137" s="100">
        <f>I136*2</f>
        <v>7891.7133333333331</v>
      </c>
      <c r="J137" s="101"/>
    </row>
    <row r="138" spans="1:10" ht="18">
      <c r="A138" s="183"/>
      <c r="B138" s="143"/>
      <c r="C138" s="143"/>
      <c r="D138" s="143"/>
      <c r="E138" s="143"/>
      <c r="F138" s="143"/>
      <c r="G138" s="143"/>
      <c r="H138" s="143"/>
      <c r="I138" s="141"/>
    </row>
    <row r="139" spans="1:10" ht="18">
      <c r="A139" s="172"/>
      <c r="B139" s="143"/>
      <c r="C139" s="143"/>
      <c r="D139" s="143"/>
      <c r="E139" s="143"/>
      <c r="F139" s="143"/>
      <c r="G139" s="143"/>
      <c r="H139" s="143"/>
      <c r="I139" s="141"/>
    </row>
    <row r="140" spans="1:10">
      <c r="A140" s="184" t="s">
        <v>23</v>
      </c>
      <c r="B140" s="143"/>
      <c r="C140" s="143"/>
      <c r="D140" s="143"/>
      <c r="E140" s="143"/>
      <c r="F140" s="141"/>
      <c r="G140" s="211">
        <f>+I136*2</f>
        <v>7891.7133333333331</v>
      </c>
      <c r="H140" s="143"/>
      <c r="I140" s="141"/>
    </row>
    <row r="141" spans="1:10" ht="18">
      <c r="A141" s="172"/>
      <c r="B141" s="143"/>
      <c r="C141" s="143"/>
      <c r="D141" s="143"/>
      <c r="E141" s="143"/>
      <c r="F141" s="143"/>
      <c r="G141" s="143"/>
      <c r="H141" s="143"/>
      <c r="I141" s="141"/>
    </row>
    <row r="142" spans="1:10">
      <c r="A142" s="184" t="s">
        <v>173</v>
      </c>
      <c r="B142" s="143"/>
      <c r="C142" s="143"/>
      <c r="D142" s="143"/>
      <c r="E142" s="143"/>
      <c r="F142" s="141"/>
      <c r="G142" s="186">
        <f>H10</f>
        <v>12</v>
      </c>
      <c r="H142" s="143"/>
      <c r="I142" s="141"/>
    </row>
    <row r="143" spans="1:10" ht="18">
      <c r="A143" s="172"/>
      <c r="B143" s="143"/>
      <c r="C143" s="143"/>
      <c r="D143" s="143"/>
      <c r="E143" s="143"/>
      <c r="F143" s="143"/>
      <c r="G143" s="143"/>
      <c r="H143" s="143"/>
      <c r="I143" s="141"/>
    </row>
    <row r="144" spans="1:10" ht="18">
      <c r="A144" s="184" t="s">
        <v>208</v>
      </c>
      <c r="B144" s="143"/>
      <c r="C144" s="143"/>
      <c r="D144" s="143"/>
      <c r="E144" s="143"/>
      <c r="F144" s="141"/>
      <c r="G144" s="193">
        <f>G140*G142</f>
        <v>94700.56</v>
      </c>
      <c r="H144" s="143"/>
      <c r="I144" s="141"/>
    </row>
    <row r="145" spans="1:10" ht="18">
      <c r="A145" s="172"/>
      <c r="B145" s="143"/>
      <c r="C145" s="143"/>
      <c r="D145" s="143"/>
      <c r="E145" s="143"/>
      <c r="F145" s="143"/>
      <c r="G145" s="143"/>
      <c r="H145" s="143"/>
      <c r="I145" s="141"/>
    </row>
    <row r="146" spans="1:10">
      <c r="A146" s="194" t="s">
        <v>175</v>
      </c>
      <c r="B146" s="143"/>
      <c r="C146" s="143"/>
      <c r="D146" s="143"/>
      <c r="E146" s="143"/>
      <c r="F146" s="143"/>
      <c r="G146" s="143"/>
      <c r="H146" s="143"/>
      <c r="I146" s="141"/>
    </row>
    <row r="147" spans="1:10">
      <c r="A147" s="195" t="s">
        <v>176</v>
      </c>
      <c r="B147" s="190"/>
      <c r="C147" s="190"/>
      <c r="D147" s="190"/>
      <c r="E147" s="190"/>
      <c r="F147" s="190"/>
      <c r="G147" s="137"/>
      <c r="H147" s="196" t="s">
        <v>177</v>
      </c>
      <c r="I147" s="137"/>
    </row>
    <row r="148" spans="1:10">
      <c r="A148" s="191"/>
      <c r="B148" s="192"/>
      <c r="C148" s="192"/>
      <c r="D148" s="192"/>
      <c r="E148" s="192"/>
      <c r="F148" s="192"/>
      <c r="G148" s="139"/>
      <c r="H148" s="191"/>
      <c r="I148" s="139"/>
    </row>
    <row r="149" spans="1:10">
      <c r="A149" s="212" t="s">
        <v>209</v>
      </c>
      <c r="B149" s="143"/>
      <c r="C149" s="143"/>
      <c r="D149" s="143"/>
      <c r="E149" s="143"/>
      <c r="F149" s="143"/>
      <c r="G149" s="141"/>
      <c r="H149" s="212">
        <v>2</v>
      </c>
      <c r="I149" s="141"/>
      <c r="J149" s="101"/>
    </row>
    <row r="150" spans="1:10">
      <c r="A150" s="188"/>
      <c r="B150" s="143"/>
      <c r="C150" s="143"/>
      <c r="D150" s="143"/>
      <c r="E150" s="143"/>
      <c r="F150" s="143"/>
      <c r="G150" s="143"/>
      <c r="H150" s="143"/>
      <c r="I150" s="141"/>
    </row>
    <row r="151" spans="1:10">
      <c r="A151" s="189"/>
      <c r="B151" s="190"/>
      <c r="C151" s="190"/>
      <c r="D151" s="190"/>
      <c r="E151" s="190"/>
      <c r="F151" s="190"/>
      <c r="G151" s="190"/>
      <c r="H151" s="190"/>
      <c r="I151" s="137"/>
    </row>
    <row r="152" spans="1:10">
      <c r="A152" s="191"/>
      <c r="B152" s="192"/>
      <c r="C152" s="192"/>
      <c r="D152" s="192"/>
      <c r="E152" s="192"/>
      <c r="F152" s="192"/>
      <c r="G152" s="192"/>
      <c r="H152" s="192"/>
      <c r="I152" s="139"/>
    </row>
  </sheetData>
  <mergeCells count="166">
    <mergeCell ref="A125:I125"/>
    <mergeCell ref="A126:I126"/>
    <mergeCell ref="A127:I127"/>
    <mergeCell ref="A128:I128"/>
    <mergeCell ref="A129:H129"/>
    <mergeCell ref="B130:H130"/>
    <mergeCell ref="B131:H131"/>
    <mergeCell ref="B113:G113"/>
    <mergeCell ref="B114:G114"/>
    <mergeCell ref="B115:G115"/>
    <mergeCell ref="B116:G116"/>
    <mergeCell ref="C123:I123"/>
    <mergeCell ref="C124:I124"/>
    <mergeCell ref="B117:G117"/>
    <mergeCell ref="B118:G118"/>
    <mergeCell ref="A119:H119"/>
    <mergeCell ref="A120:I120"/>
    <mergeCell ref="A121:G121"/>
    <mergeCell ref="A122:B124"/>
    <mergeCell ref="C122:I122"/>
    <mergeCell ref="A104:H104"/>
    <mergeCell ref="A105:I105"/>
    <mergeCell ref="B106:G106"/>
    <mergeCell ref="A107:G107"/>
    <mergeCell ref="B108:G108"/>
    <mergeCell ref="A109:G109"/>
    <mergeCell ref="B110:G110"/>
    <mergeCell ref="A111:G111"/>
    <mergeCell ref="B112:G112"/>
    <mergeCell ref="A142:F142"/>
    <mergeCell ref="G142:I142"/>
    <mergeCell ref="A143:I143"/>
    <mergeCell ref="A149:G149"/>
    <mergeCell ref="A150:I150"/>
    <mergeCell ref="A151:I152"/>
    <mergeCell ref="A144:F144"/>
    <mergeCell ref="G144:I144"/>
    <mergeCell ref="A145:I145"/>
    <mergeCell ref="A146:I146"/>
    <mergeCell ref="A147:G148"/>
    <mergeCell ref="H147:I148"/>
    <mergeCell ref="H149:I149"/>
    <mergeCell ref="A134:H134"/>
    <mergeCell ref="B135:H135"/>
    <mergeCell ref="A136:H136"/>
    <mergeCell ref="A137:H137"/>
    <mergeCell ref="A138:I138"/>
    <mergeCell ref="A139:I139"/>
    <mergeCell ref="A140:F140"/>
    <mergeCell ref="G140:I140"/>
    <mergeCell ref="A141:I141"/>
    <mergeCell ref="B82:H82"/>
    <mergeCell ref="B83:H83"/>
    <mergeCell ref="A84:H84"/>
    <mergeCell ref="A85:I85"/>
    <mergeCell ref="B86:H86"/>
    <mergeCell ref="B87:H87"/>
    <mergeCell ref="B88:H88"/>
    <mergeCell ref="B132:H132"/>
    <mergeCell ref="B133:H133"/>
    <mergeCell ref="B89:H89"/>
    <mergeCell ref="B90:H90"/>
    <mergeCell ref="B91:H91"/>
    <mergeCell ref="B92:H92"/>
    <mergeCell ref="A93:H93"/>
    <mergeCell ref="B94:H94"/>
    <mergeCell ref="A95:H95"/>
    <mergeCell ref="A96:I96"/>
    <mergeCell ref="B97:H97"/>
    <mergeCell ref="B98:H98"/>
    <mergeCell ref="B99:H99"/>
    <mergeCell ref="B100:H100"/>
    <mergeCell ref="B101:H101"/>
    <mergeCell ref="B102:H102"/>
    <mergeCell ref="B103:H103"/>
    <mergeCell ref="B73:H73"/>
    <mergeCell ref="B74:H74"/>
    <mergeCell ref="A75:H75"/>
    <mergeCell ref="A76:I76"/>
    <mergeCell ref="B77:H77"/>
    <mergeCell ref="B78:H78"/>
    <mergeCell ref="B79:H79"/>
    <mergeCell ref="B80:H80"/>
    <mergeCell ref="B81:H81"/>
    <mergeCell ref="A64:I64"/>
    <mergeCell ref="B65:H65"/>
    <mergeCell ref="B66:H66"/>
    <mergeCell ref="A67:H67"/>
    <mergeCell ref="B68:H68"/>
    <mergeCell ref="A69:H69"/>
    <mergeCell ref="A70:I70"/>
    <mergeCell ref="A71:I71"/>
    <mergeCell ref="B72:H72"/>
    <mergeCell ref="B55:G55"/>
    <mergeCell ref="B56:G56"/>
    <mergeCell ref="B57:G57"/>
    <mergeCell ref="B58:C58"/>
    <mergeCell ref="B59:G59"/>
    <mergeCell ref="A60:G60"/>
    <mergeCell ref="A61:I61"/>
    <mergeCell ref="A62:I62"/>
    <mergeCell ref="A63:I63"/>
    <mergeCell ref="A46:I46"/>
    <mergeCell ref="A47:I47"/>
    <mergeCell ref="A48:I48"/>
    <mergeCell ref="A49:I49"/>
    <mergeCell ref="A50:I50"/>
    <mergeCell ref="B51:G51"/>
    <mergeCell ref="B52:G52"/>
    <mergeCell ref="B53:G53"/>
    <mergeCell ref="B54:G54"/>
    <mergeCell ref="B37:H37"/>
    <mergeCell ref="A38:I38"/>
    <mergeCell ref="A39:I39"/>
    <mergeCell ref="A40:I40"/>
    <mergeCell ref="A41:I41"/>
    <mergeCell ref="B42:G42"/>
    <mergeCell ref="B43:G43"/>
    <mergeCell ref="B44:G44"/>
    <mergeCell ref="A45:H45"/>
    <mergeCell ref="B28:G28"/>
    <mergeCell ref="B29:H29"/>
    <mergeCell ref="B30:G30"/>
    <mergeCell ref="B31:G31"/>
    <mergeCell ref="B32:H32"/>
    <mergeCell ref="B33:G33"/>
    <mergeCell ref="B34:G34"/>
    <mergeCell ref="B35:G35"/>
    <mergeCell ref="B36:G36"/>
    <mergeCell ref="A19:I19"/>
    <mergeCell ref="A20:I20"/>
    <mergeCell ref="A21:I21"/>
    <mergeCell ref="B22:D22"/>
    <mergeCell ref="B23:D23"/>
    <mergeCell ref="B24:G24"/>
    <mergeCell ref="B25:G25"/>
    <mergeCell ref="A26:H26"/>
    <mergeCell ref="A27:I27"/>
    <mergeCell ref="B14:G14"/>
    <mergeCell ref="H14:I14"/>
    <mergeCell ref="B15:G15"/>
    <mergeCell ref="H15:I15"/>
    <mergeCell ref="B16:G16"/>
    <mergeCell ref="H16:I16"/>
    <mergeCell ref="B17:G17"/>
    <mergeCell ref="H17:I17"/>
    <mergeCell ref="A18:I18"/>
    <mergeCell ref="B8:G8"/>
    <mergeCell ref="H8:I8"/>
    <mergeCell ref="B9:G9"/>
    <mergeCell ref="H9:I9"/>
    <mergeCell ref="B10:G10"/>
    <mergeCell ref="H10:I10"/>
    <mergeCell ref="A11:I11"/>
    <mergeCell ref="A12:I12"/>
    <mergeCell ref="A13:I13"/>
    <mergeCell ref="A1:I1"/>
    <mergeCell ref="A2:I2"/>
    <mergeCell ref="A3:E3"/>
    <mergeCell ref="F3:I3"/>
    <mergeCell ref="A4:E4"/>
    <mergeCell ref="F4:I4"/>
    <mergeCell ref="A5:I5"/>
    <mergeCell ref="A6:I6"/>
    <mergeCell ref="B7:G7"/>
    <mergeCell ref="H7:I7"/>
  </mergeCells>
  <pageMargins left="0.51180555555555496" right="0.51180555555555496" top="0.78749999999999998" bottom="0.78749999999999998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2"/>
  <sheetViews>
    <sheetView workbookViewId="0"/>
  </sheetViews>
  <sheetFormatPr defaultColWidth="14.42578125" defaultRowHeight="15" customHeight="1"/>
  <cols>
    <col min="1" max="1" width="3.85546875" customWidth="1"/>
    <col min="2" max="2" width="17.140625" customWidth="1"/>
    <col min="3" max="3" width="13.28515625" customWidth="1"/>
    <col min="4" max="4" width="10.140625" customWidth="1"/>
    <col min="5" max="5" width="12.42578125" customWidth="1"/>
    <col min="6" max="6" width="11.28515625" customWidth="1"/>
    <col min="7" max="8" width="12.42578125" customWidth="1"/>
    <col min="9" max="9" width="15.85546875" customWidth="1"/>
    <col min="10" max="26" width="8.7109375" customWidth="1"/>
  </cols>
  <sheetData>
    <row r="1" spans="1:9" ht="47.25" customHeight="1">
      <c r="A1" s="149" t="s">
        <v>28</v>
      </c>
      <c r="B1" s="150"/>
      <c r="C1" s="150"/>
      <c r="D1" s="150"/>
      <c r="E1" s="150"/>
      <c r="F1" s="150"/>
      <c r="G1" s="150"/>
      <c r="H1" s="150"/>
      <c r="I1" s="150"/>
    </row>
    <row r="2" spans="1:9" ht="49.5" customHeight="1">
      <c r="A2" s="151" t="s">
        <v>210</v>
      </c>
      <c r="B2" s="150"/>
      <c r="C2" s="150"/>
      <c r="D2" s="150"/>
      <c r="E2" s="150"/>
      <c r="F2" s="150"/>
      <c r="G2" s="150"/>
      <c r="H2" s="150"/>
      <c r="I2" s="150"/>
    </row>
    <row r="3" spans="1:9" ht="15" customHeight="1">
      <c r="A3" s="152" t="s">
        <v>30</v>
      </c>
      <c r="B3" s="143"/>
      <c r="C3" s="143"/>
      <c r="D3" s="143"/>
      <c r="E3" s="141"/>
      <c r="F3" s="153"/>
      <c r="G3" s="143"/>
      <c r="H3" s="143"/>
      <c r="I3" s="141"/>
    </row>
    <row r="4" spans="1:9" ht="15" customHeight="1">
      <c r="A4" s="152" t="s">
        <v>31</v>
      </c>
      <c r="B4" s="143"/>
      <c r="C4" s="143"/>
      <c r="D4" s="143"/>
      <c r="E4" s="141"/>
      <c r="F4" s="154" t="s">
        <v>32</v>
      </c>
      <c r="G4" s="143"/>
      <c r="H4" s="143"/>
      <c r="I4" s="141"/>
    </row>
    <row r="5" spans="1:9" ht="15" customHeight="1">
      <c r="A5" s="152" t="s">
        <v>211</v>
      </c>
      <c r="B5" s="143"/>
      <c r="C5" s="143"/>
      <c r="D5" s="143"/>
      <c r="E5" s="143"/>
      <c r="F5" s="143"/>
      <c r="G5" s="143"/>
      <c r="H5" s="143"/>
      <c r="I5" s="141"/>
    </row>
    <row r="6" spans="1:9" ht="15" customHeight="1">
      <c r="A6" s="155" t="s">
        <v>34</v>
      </c>
      <c r="B6" s="143"/>
      <c r="C6" s="143"/>
      <c r="D6" s="143"/>
      <c r="E6" s="143"/>
      <c r="F6" s="143"/>
      <c r="G6" s="143"/>
      <c r="H6" s="143"/>
      <c r="I6" s="141"/>
    </row>
    <row r="7" spans="1:9" ht="15" customHeight="1">
      <c r="A7" s="29" t="s">
        <v>35</v>
      </c>
      <c r="B7" s="152" t="s">
        <v>36</v>
      </c>
      <c r="C7" s="143"/>
      <c r="D7" s="143"/>
      <c r="E7" s="143"/>
      <c r="F7" s="143"/>
      <c r="G7" s="141"/>
      <c r="H7" s="156">
        <v>44484</v>
      </c>
      <c r="I7" s="141"/>
    </row>
    <row r="8" spans="1:9" ht="15" customHeight="1">
      <c r="A8" s="29" t="s">
        <v>37</v>
      </c>
      <c r="B8" s="152" t="s">
        <v>38</v>
      </c>
      <c r="C8" s="143"/>
      <c r="D8" s="143"/>
      <c r="E8" s="143"/>
      <c r="F8" s="143"/>
      <c r="G8" s="141"/>
      <c r="H8" s="154" t="s">
        <v>39</v>
      </c>
      <c r="I8" s="141"/>
    </row>
    <row r="9" spans="1:9" ht="90" customHeight="1">
      <c r="A9" s="29" t="s">
        <v>40</v>
      </c>
      <c r="B9" s="152" t="s">
        <v>41</v>
      </c>
      <c r="C9" s="143"/>
      <c r="D9" s="143"/>
      <c r="E9" s="143"/>
      <c r="F9" s="143"/>
      <c r="G9" s="141"/>
      <c r="H9" s="157" t="s">
        <v>212</v>
      </c>
      <c r="I9" s="141"/>
    </row>
    <row r="10" spans="1:9" ht="15" customHeight="1">
      <c r="A10" s="29" t="s">
        <v>43</v>
      </c>
      <c r="B10" s="152" t="s">
        <v>44</v>
      </c>
      <c r="C10" s="143"/>
      <c r="D10" s="143"/>
      <c r="E10" s="143"/>
      <c r="F10" s="143"/>
      <c r="G10" s="141"/>
      <c r="H10" s="154">
        <v>12</v>
      </c>
      <c r="I10" s="141"/>
    </row>
    <row r="11" spans="1:9">
      <c r="A11" s="158"/>
      <c r="B11" s="143"/>
      <c r="C11" s="143"/>
      <c r="D11" s="143"/>
      <c r="E11" s="143"/>
      <c r="F11" s="143"/>
      <c r="G11" s="143"/>
      <c r="H11" s="143"/>
      <c r="I11" s="141"/>
    </row>
    <row r="12" spans="1:9" ht="15" customHeight="1">
      <c r="A12" s="159" t="s">
        <v>213</v>
      </c>
      <c r="B12" s="143"/>
      <c r="C12" s="143"/>
      <c r="D12" s="143"/>
      <c r="E12" s="143"/>
      <c r="F12" s="143"/>
      <c r="G12" s="143"/>
      <c r="H12" s="143"/>
      <c r="I12" s="141"/>
    </row>
    <row r="13" spans="1:9" ht="15" customHeight="1">
      <c r="A13" s="155" t="s">
        <v>46</v>
      </c>
      <c r="B13" s="143"/>
      <c r="C13" s="143"/>
      <c r="D13" s="143"/>
      <c r="E13" s="143"/>
      <c r="F13" s="143"/>
      <c r="G13" s="143"/>
      <c r="H13" s="143"/>
      <c r="I13" s="141"/>
    </row>
    <row r="14" spans="1:9" ht="15" customHeight="1">
      <c r="A14" s="29">
        <v>1</v>
      </c>
      <c r="B14" s="152" t="s">
        <v>47</v>
      </c>
      <c r="C14" s="143"/>
      <c r="D14" s="143"/>
      <c r="E14" s="143"/>
      <c r="F14" s="143"/>
      <c r="G14" s="141"/>
      <c r="H14" s="160" t="s">
        <v>48</v>
      </c>
      <c r="I14" s="141"/>
    </row>
    <row r="15" spans="1:9" ht="15" customHeight="1">
      <c r="A15" s="29">
        <v>2</v>
      </c>
      <c r="B15" s="152" t="s">
        <v>214</v>
      </c>
      <c r="C15" s="143"/>
      <c r="D15" s="143"/>
      <c r="E15" s="143"/>
      <c r="F15" s="143"/>
      <c r="G15" s="141"/>
      <c r="H15" s="161">
        <v>1254</v>
      </c>
      <c r="I15" s="141"/>
    </row>
    <row r="16" spans="1:9" ht="15" customHeight="1">
      <c r="A16" s="29">
        <v>3</v>
      </c>
      <c r="B16" s="152" t="s">
        <v>215</v>
      </c>
      <c r="C16" s="143"/>
      <c r="D16" s="143"/>
      <c r="E16" s="143"/>
      <c r="F16" s="143"/>
      <c r="G16" s="141"/>
      <c r="H16" s="160" t="s">
        <v>48</v>
      </c>
      <c r="I16" s="141"/>
    </row>
    <row r="17" spans="1:9" ht="15" customHeight="1">
      <c r="A17" s="29">
        <v>4</v>
      </c>
      <c r="B17" s="152" t="s">
        <v>52</v>
      </c>
      <c r="C17" s="143"/>
      <c r="D17" s="143"/>
      <c r="E17" s="143"/>
      <c r="F17" s="143"/>
      <c r="G17" s="141"/>
      <c r="H17" s="154" t="s">
        <v>53</v>
      </c>
      <c r="I17" s="141"/>
    </row>
    <row r="18" spans="1:9">
      <c r="A18" s="162"/>
      <c r="B18" s="143"/>
      <c r="C18" s="143"/>
      <c r="D18" s="143"/>
      <c r="E18" s="143"/>
      <c r="F18" s="143"/>
      <c r="G18" s="143"/>
      <c r="H18" s="143"/>
      <c r="I18" s="141"/>
    </row>
    <row r="19" spans="1:9">
      <c r="A19" s="163" t="s">
        <v>54</v>
      </c>
      <c r="B19" s="143"/>
      <c r="C19" s="143"/>
      <c r="D19" s="143"/>
      <c r="E19" s="143"/>
      <c r="F19" s="143"/>
      <c r="G19" s="143"/>
      <c r="H19" s="143"/>
      <c r="I19" s="141"/>
    </row>
    <row r="20" spans="1:9">
      <c r="A20" s="164"/>
      <c r="B20" s="143"/>
      <c r="C20" s="143"/>
      <c r="D20" s="143"/>
      <c r="E20" s="143"/>
      <c r="F20" s="143"/>
      <c r="G20" s="143"/>
      <c r="H20" s="143"/>
      <c r="I20" s="141"/>
    </row>
    <row r="21" spans="1:9" ht="15" customHeight="1">
      <c r="A21" s="165" t="s">
        <v>55</v>
      </c>
      <c r="B21" s="143"/>
      <c r="C21" s="143"/>
      <c r="D21" s="143"/>
      <c r="E21" s="143"/>
      <c r="F21" s="143"/>
      <c r="G21" s="143"/>
      <c r="H21" s="143"/>
      <c r="I21" s="141"/>
    </row>
    <row r="22" spans="1:9" ht="24" customHeight="1">
      <c r="A22" s="30">
        <v>1</v>
      </c>
      <c r="B22" s="166" t="s">
        <v>56</v>
      </c>
      <c r="C22" s="143"/>
      <c r="D22" s="141"/>
      <c r="E22" s="31" t="s">
        <v>57</v>
      </c>
      <c r="F22" s="31" t="s">
        <v>216</v>
      </c>
      <c r="G22" s="31" t="s">
        <v>59</v>
      </c>
      <c r="H22" s="33" t="s">
        <v>60</v>
      </c>
      <c r="I22" s="30" t="s">
        <v>61</v>
      </c>
    </row>
    <row r="23" spans="1:9" ht="20.25" customHeight="1">
      <c r="A23" s="29" t="s">
        <v>35</v>
      </c>
      <c r="B23" s="152" t="s">
        <v>62</v>
      </c>
      <c r="C23" s="143"/>
      <c r="D23" s="141"/>
      <c r="E23" s="102">
        <v>21</v>
      </c>
      <c r="F23" s="102">
        <v>1</v>
      </c>
      <c r="G23" s="103">
        <v>200</v>
      </c>
      <c r="H23" s="35"/>
      <c r="I23" s="39">
        <f>ROUND(((H15/220)*G23*F23*(E23/21)),2)</f>
        <v>1140</v>
      </c>
    </row>
    <row r="24" spans="1:9" ht="15" customHeight="1">
      <c r="A24" s="29" t="s">
        <v>37</v>
      </c>
      <c r="B24" s="167" t="s">
        <v>217</v>
      </c>
      <c r="C24" s="143"/>
      <c r="D24" s="143"/>
      <c r="E24" s="143"/>
      <c r="F24" s="143"/>
      <c r="G24" s="141"/>
      <c r="H24" s="38">
        <v>0.15</v>
      </c>
      <c r="I24" s="39">
        <f>ROUND(H24*I23,2)</f>
        <v>171</v>
      </c>
    </row>
    <row r="25" spans="1:9" ht="15" customHeight="1">
      <c r="A25" s="29" t="s">
        <v>40</v>
      </c>
      <c r="B25" s="152" t="s">
        <v>64</v>
      </c>
      <c r="C25" s="143"/>
      <c r="D25" s="143"/>
      <c r="E25" s="143"/>
      <c r="F25" s="143"/>
      <c r="G25" s="143"/>
      <c r="H25" s="141"/>
      <c r="I25" s="39">
        <v>0</v>
      </c>
    </row>
    <row r="26" spans="1:9" ht="15" customHeight="1">
      <c r="A26" s="168" t="s">
        <v>65</v>
      </c>
      <c r="B26" s="143"/>
      <c r="C26" s="143"/>
      <c r="D26" s="143"/>
      <c r="E26" s="143"/>
      <c r="F26" s="143"/>
      <c r="G26" s="143"/>
      <c r="H26" s="141"/>
      <c r="I26" s="40">
        <f>SUM(I23:I25)</f>
        <v>1311</v>
      </c>
    </row>
    <row r="27" spans="1:9" ht="15.75" customHeight="1">
      <c r="A27" s="169" t="s">
        <v>66</v>
      </c>
      <c r="B27" s="143"/>
      <c r="C27" s="143"/>
      <c r="D27" s="143"/>
      <c r="E27" s="143"/>
      <c r="F27" s="143"/>
      <c r="G27" s="143"/>
      <c r="H27" s="143"/>
      <c r="I27" s="141"/>
    </row>
    <row r="28" spans="1:9" ht="24.75" customHeight="1">
      <c r="A28" s="42">
        <v>2</v>
      </c>
      <c r="B28" s="166" t="s">
        <v>67</v>
      </c>
      <c r="C28" s="143"/>
      <c r="D28" s="143"/>
      <c r="E28" s="143"/>
      <c r="F28" s="143"/>
      <c r="G28" s="143"/>
      <c r="H28" s="31" t="s">
        <v>68</v>
      </c>
      <c r="I28" s="43" t="s">
        <v>69</v>
      </c>
    </row>
    <row r="29" spans="1:9" ht="15" customHeight="1">
      <c r="A29" s="44" t="s">
        <v>35</v>
      </c>
      <c r="B29" s="152" t="s">
        <v>218</v>
      </c>
      <c r="C29" s="143"/>
      <c r="D29" s="143"/>
      <c r="E29" s="143"/>
      <c r="F29" s="143"/>
      <c r="G29" s="143"/>
      <c r="H29" s="143"/>
      <c r="I29" s="45">
        <f>ROUND(((H31*H30*E23*F23)-(0.06*I23)),2)</f>
        <v>133.19999999999999</v>
      </c>
    </row>
    <row r="30" spans="1:9" ht="22.5" customHeight="1">
      <c r="A30" s="44"/>
      <c r="B30" s="170" t="s">
        <v>219</v>
      </c>
      <c r="C30" s="143"/>
      <c r="D30" s="143"/>
      <c r="E30" s="143"/>
      <c r="F30" s="143"/>
      <c r="G30" s="143"/>
      <c r="H30" s="46">
        <v>4.8</v>
      </c>
      <c r="I30" s="47" t="s">
        <v>72</v>
      </c>
    </row>
    <row r="31" spans="1:9" ht="15" customHeight="1">
      <c r="A31" s="44"/>
      <c r="B31" s="170" t="s">
        <v>73</v>
      </c>
      <c r="C31" s="143"/>
      <c r="D31" s="143"/>
      <c r="E31" s="143"/>
      <c r="F31" s="143"/>
      <c r="G31" s="141"/>
      <c r="H31" s="48">
        <v>2</v>
      </c>
      <c r="I31" s="47"/>
    </row>
    <row r="32" spans="1:9" ht="15" customHeight="1">
      <c r="A32" s="44" t="s">
        <v>37</v>
      </c>
      <c r="B32" s="178" t="s">
        <v>220</v>
      </c>
      <c r="C32" s="143"/>
      <c r="D32" s="143"/>
      <c r="E32" s="143"/>
      <c r="F32" s="143"/>
      <c r="G32" s="143"/>
      <c r="H32" s="143"/>
      <c r="I32" s="45">
        <f>ROUND(((E23*H33*(1-0.2))*F23),2)</f>
        <v>361.2</v>
      </c>
    </row>
    <row r="33" spans="1:10" ht="15" customHeight="1">
      <c r="A33" s="44"/>
      <c r="B33" s="170" t="s">
        <v>221</v>
      </c>
      <c r="C33" s="143"/>
      <c r="D33" s="143"/>
      <c r="E33" s="143"/>
      <c r="F33" s="143"/>
      <c r="G33" s="143"/>
      <c r="H33" s="49">
        <v>21.5</v>
      </c>
      <c r="I33" s="47" t="s">
        <v>72</v>
      </c>
    </row>
    <row r="34" spans="1:10" ht="15" customHeight="1">
      <c r="A34" s="44" t="s">
        <v>40</v>
      </c>
      <c r="B34" s="152" t="s">
        <v>76</v>
      </c>
      <c r="C34" s="143"/>
      <c r="D34" s="143"/>
      <c r="E34" s="143"/>
      <c r="F34" s="143"/>
      <c r="G34" s="143"/>
      <c r="H34" s="50">
        <v>0</v>
      </c>
      <c r="I34" s="45">
        <f>H34*F23</f>
        <v>0</v>
      </c>
    </row>
    <row r="35" spans="1:10" ht="15" customHeight="1">
      <c r="A35" s="44" t="s">
        <v>43</v>
      </c>
      <c r="B35" s="152" t="s">
        <v>77</v>
      </c>
      <c r="C35" s="143"/>
      <c r="D35" s="143"/>
      <c r="E35" s="143"/>
      <c r="F35" s="143"/>
      <c r="G35" s="143"/>
      <c r="H35" s="51">
        <v>0</v>
      </c>
      <c r="I35" s="52">
        <f>H35*F23</f>
        <v>0</v>
      </c>
    </row>
    <row r="36" spans="1:10" ht="15" customHeight="1">
      <c r="A36" s="53" t="s">
        <v>78</v>
      </c>
      <c r="B36" s="152" t="s">
        <v>64</v>
      </c>
      <c r="C36" s="143"/>
      <c r="D36" s="143"/>
      <c r="E36" s="143"/>
      <c r="F36" s="143"/>
      <c r="G36" s="143"/>
      <c r="H36" s="51">
        <v>0</v>
      </c>
      <c r="I36" s="45">
        <f>H36*F23</f>
        <v>0</v>
      </c>
    </row>
    <row r="37" spans="1:10" ht="15.75" customHeight="1">
      <c r="A37" s="54"/>
      <c r="B37" s="171" t="s">
        <v>79</v>
      </c>
      <c r="C37" s="143"/>
      <c r="D37" s="143"/>
      <c r="E37" s="143"/>
      <c r="F37" s="143"/>
      <c r="G37" s="143"/>
      <c r="H37" s="143"/>
      <c r="I37" s="55">
        <f>SUM(I29:I36)</f>
        <v>494.4</v>
      </c>
    </row>
    <row r="38" spans="1:10" ht="15.75" customHeight="1">
      <c r="A38" s="172"/>
      <c r="B38" s="143"/>
      <c r="C38" s="143"/>
      <c r="D38" s="143"/>
      <c r="E38" s="143"/>
      <c r="F38" s="143"/>
      <c r="G38" s="143"/>
      <c r="H38" s="143"/>
      <c r="I38" s="141"/>
    </row>
    <row r="39" spans="1:10" ht="15" customHeight="1">
      <c r="A39" s="173" t="s">
        <v>80</v>
      </c>
      <c r="B39" s="143"/>
      <c r="C39" s="143"/>
      <c r="D39" s="143"/>
      <c r="E39" s="143"/>
      <c r="F39" s="143"/>
      <c r="G39" s="143"/>
      <c r="H39" s="143"/>
      <c r="I39" s="141"/>
    </row>
    <row r="40" spans="1:10" ht="15.75" customHeight="1">
      <c r="A40" s="172"/>
      <c r="B40" s="143"/>
      <c r="C40" s="143"/>
      <c r="D40" s="143"/>
      <c r="E40" s="143"/>
      <c r="F40" s="143"/>
      <c r="G40" s="143"/>
      <c r="H40" s="143"/>
      <c r="I40" s="141"/>
    </row>
    <row r="41" spans="1:10" ht="15" customHeight="1">
      <c r="A41" s="174" t="s">
        <v>81</v>
      </c>
      <c r="B41" s="143"/>
      <c r="C41" s="143"/>
      <c r="D41" s="143"/>
      <c r="E41" s="143"/>
      <c r="F41" s="143"/>
      <c r="G41" s="143"/>
      <c r="H41" s="143"/>
      <c r="I41" s="141"/>
    </row>
    <row r="42" spans="1:10" ht="15" customHeight="1">
      <c r="A42" s="42">
        <v>3</v>
      </c>
      <c r="B42" s="166" t="s">
        <v>82</v>
      </c>
      <c r="C42" s="143"/>
      <c r="D42" s="143"/>
      <c r="E42" s="143"/>
      <c r="F42" s="143"/>
      <c r="G42" s="143"/>
      <c r="H42" s="56" t="s">
        <v>68</v>
      </c>
      <c r="I42" s="42" t="s">
        <v>69</v>
      </c>
    </row>
    <row r="43" spans="1:10" ht="15" customHeight="1">
      <c r="A43" s="44" t="s">
        <v>35</v>
      </c>
      <c r="B43" s="152" t="s">
        <v>83</v>
      </c>
      <c r="C43" s="143"/>
      <c r="D43" s="143"/>
      <c r="E43" s="143"/>
      <c r="F43" s="143"/>
      <c r="G43" s="143"/>
      <c r="H43" s="50">
        <f>'ANEXO V'!F20</f>
        <v>81.666666666666671</v>
      </c>
      <c r="I43" s="45">
        <f>H43*F23</f>
        <v>81.666666666666671</v>
      </c>
      <c r="J43" s="57"/>
    </row>
    <row r="44" spans="1:10" ht="15" customHeight="1">
      <c r="A44" s="53" t="s">
        <v>37</v>
      </c>
      <c r="B44" s="152" t="s">
        <v>84</v>
      </c>
      <c r="C44" s="143"/>
      <c r="D44" s="143"/>
      <c r="E44" s="143"/>
      <c r="F44" s="143"/>
      <c r="G44" s="143"/>
      <c r="H44" s="51">
        <v>0</v>
      </c>
      <c r="I44" s="52">
        <f>H44*F23</f>
        <v>0</v>
      </c>
    </row>
    <row r="45" spans="1:10" ht="15.75" customHeight="1">
      <c r="A45" s="171" t="s">
        <v>85</v>
      </c>
      <c r="B45" s="143"/>
      <c r="C45" s="143"/>
      <c r="D45" s="143"/>
      <c r="E45" s="143"/>
      <c r="F45" s="143"/>
      <c r="G45" s="143"/>
      <c r="H45" s="141"/>
      <c r="I45" s="58">
        <f>SUM(I43:I44)</f>
        <v>81.666666666666671</v>
      </c>
    </row>
    <row r="46" spans="1:10" ht="15.75" customHeight="1">
      <c r="A46" s="172"/>
      <c r="B46" s="143"/>
      <c r="C46" s="143"/>
      <c r="D46" s="143"/>
      <c r="E46" s="143"/>
      <c r="F46" s="143"/>
      <c r="G46" s="143"/>
      <c r="H46" s="143"/>
      <c r="I46" s="141"/>
    </row>
    <row r="47" spans="1:10" ht="15.75" customHeight="1">
      <c r="A47" s="163" t="s">
        <v>86</v>
      </c>
      <c r="B47" s="143"/>
      <c r="C47" s="143"/>
      <c r="D47" s="143"/>
      <c r="E47" s="143"/>
      <c r="F47" s="143"/>
      <c r="G47" s="143"/>
      <c r="H47" s="143"/>
      <c r="I47" s="141"/>
    </row>
    <row r="48" spans="1:10" ht="15.75" customHeight="1">
      <c r="A48" s="172"/>
      <c r="B48" s="143"/>
      <c r="C48" s="143"/>
      <c r="D48" s="143"/>
      <c r="E48" s="143"/>
      <c r="F48" s="143"/>
      <c r="G48" s="143"/>
      <c r="H48" s="143"/>
      <c r="I48" s="141"/>
    </row>
    <row r="49" spans="1:9" ht="15" customHeight="1">
      <c r="A49" s="165" t="s">
        <v>87</v>
      </c>
      <c r="B49" s="143"/>
      <c r="C49" s="143"/>
      <c r="D49" s="143"/>
      <c r="E49" s="143"/>
      <c r="F49" s="143"/>
      <c r="G49" s="143"/>
      <c r="H49" s="143"/>
      <c r="I49" s="141"/>
    </row>
    <row r="50" spans="1:9" ht="15" customHeight="1">
      <c r="A50" s="159" t="s">
        <v>88</v>
      </c>
      <c r="B50" s="143"/>
      <c r="C50" s="143"/>
      <c r="D50" s="143"/>
      <c r="E50" s="143"/>
      <c r="F50" s="143"/>
      <c r="G50" s="143"/>
      <c r="H50" s="143"/>
      <c r="I50" s="141"/>
    </row>
    <row r="51" spans="1:9" ht="30" customHeight="1">
      <c r="A51" s="59" t="s">
        <v>89</v>
      </c>
      <c r="B51" s="166" t="s">
        <v>90</v>
      </c>
      <c r="C51" s="143"/>
      <c r="D51" s="143"/>
      <c r="E51" s="143"/>
      <c r="F51" s="143"/>
      <c r="G51" s="141"/>
      <c r="H51" s="43" t="s">
        <v>91</v>
      </c>
      <c r="I51" s="43" t="s">
        <v>69</v>
      </c>
    </row>
    <row r="52" spans="1:9" ht="15" customHeight="1">
      <c r="A52" s="41" t="s">
        <v>35</v>
      </c>
      <c r="B52" s="152" t="s">
        <v>92</v>
      </c>
      <c r="C52" s="143"/>
      <c r="D52" s="143"/>
      <c r="E52" s="143"/>
      <c r="F52" s="143"/>
      <c r="G52" s="141"/>
      <c r="H52" s="60">
        <v>0.2</v>
      </c>
      <c r="I52" s="61">
        <f t="shared" ref="I52:I59" si="0">ROUND($I$26*H52,2)</f>
        <v>262.2</v>
      </c>
    </row>
    <row r="53" spans="1:9" ht="15" customHeight="1">
      <c r="A53" s="41" t="s">
        <v>37</v>
      </c>
      <c r="B53" s="152" t="s">
        <v>93</v>
      </c>
      <c r="C53" s="143"/>
      <c r="D53" s="143"/>
      <c r="E53" s="143"/>
      <c r="F53" s="143"/>
      <c r="G53" s="141"/>
      <c r="H53" s="60">
        <v>1.4999999999999999E-2</v>
      </c>
      <c r="I53" s="61">
        <f t="shared" si="0"/>
        <v>19.670000000000002</v>
      </c>
    </row>
    <row r="54" spans="1:9" ht="15" customHeight="1">
      <c r="A54" s="41" t="s">
        <v>40</v>
      </c>
      <c r="B54" s="152" t="s">
        <v>94</v>
      </c>
      <c r="C54" s="143"/>
      <c r="D54" s="143"/>
      <c r="E54" s="143"/>
      <c r="F54" s="143"/>
      <c r="G54" s="141"/>
      <c r="H54" s="60">
        <v>0.01</v>
      </c>
      <c r="I54" s="61">
        <f t="shared" si="0"/>
        <v>13.11</v>
      </c>
    </row>
    <row r="55" spans="1:9" ht="15" customHeight="1">
      <c r="A55" s="41" t="s">
        <v>43</v>
      </c>
      <c r="B55" s="152" t="s">
        <v>95</v>
      </c>
      <c r="C55" s="143"/>
      <c r="D55" s="143"/>
      <c r="E55" s="143"/>
      <c r="F55" s="143"/>
      <c r="G55" s="141"/>
      <c r="H55" s="60">
        <v>2E-3</v>
      </c>
      <c r="I55" s="61">
        <f t="shared" si="0"/>
        <v>2.62</v>
      </c>
    </row>
    <row r="56" spans="1:9" ht="15" customHeight="1">
      <c r="A56" s="41" t="s">
        <v>78</v>
      </c>
      <c r="B56" s="152" t="s">
        <v>96</v>
      </c>
      <c r="C56" s="143"/>
      <c r="D56" s="143"/>
      <c r="E56" s="143"/>
      <c r="F56" s="143"/>
      <c r="G56" s="141"/>
      <c r="H56" s="60">
        <v>2.5000000000000001E-2</v>
      </c>
      <c r="I56" s="61">
        <f t="shared" si="0"/>
        <v>32.78</v>
      </c>
    </row>
    <row r="57" spans="1:9" ht="15" customHeight="1">
      <c r="A57" s="41" t="s">
        <v>97</v>
      </c>
      <c r="B57" s="152" t="s">
        <v>98</v>
      </c>
      <c r="C57" s="143"/>
      <c r="D57" s="143"/>
      <c r="E57" s="143"/>
      <c r="F57" s="143"/>
      <c r="G57" s="141"/>
      <c r="H57" s="62">
        <v>0.08</v>
      </c>
      <c r="I57" s="61">
        <f t="shared" si="0"/>
        <v>104.88</v>
      </c>
    </row>
    <row r="58" spans="1:9">
      <c r="A58" s="41" t="s">
        <v>99</v>
      </c>
      <c r="B58" s="152" t="s">
        <v>222</v>
      </c>
      <c r="C58" s="141"/>
      <c r="D58" s="63" t="s">
        <v>101</v>
      </c>
      <c r="E58" s="64">
        <v>0.03</v>
      </c>
      <c r="F58" s="63" t="s">
        <v>102</v>
      </c>
      <c r="G58" s="65">
        <v>1</v>
      </c>
      <c r="H58" s="66">
        <f>ROUND((E58*G58),6)</f>
        <v>0.03</v>
      </c>
      <c r="I58" s="61">
        <f t="shared" si="0"/>
        <v>39.33</v>
      </c>
    </row>
    <row r="59" spans="1:9" ht="15" customHeight="1">
      <c r="A59" s="41" t="s">
        <v>103</v>
      </c>
      <c r="B59" s="152" t="s">
        <v>104</v>
      </c>
      <c r="C59" s="143"/>
      <c r="D59" s="143"/>
      <c r="E59" s="143"/>
      <c r="F59" s="143"/>
      <c r="G59" s="141"/>
      <c r="H59" s="60">
        <v>6.0000000000000001E-3</v>
      </c>
      <c r="I59" s="61">
        <f t="shared" si="0"/>
        <v>7.87</v>
      </c>
    </row>
    <row r="60" spans="1:9" ht="15.75" customHeight="1">
      <c r="A60" s="171" t="s">
        <v>105</v>
      </c>
      <c r="B60" s="143"/>
      <c r="C60" s="143"/>
      <c r="D60" s="143"/>
      <c r="E60" s="143"/>
      <c r="F60" s="143"/>
      <c r="G60" s="141"/>
      <c r="H60" s="67">
        <f t="shared" ref="H60:I60" si="1">SUM(H52:H59)</f>
        <v>0.3680000000000001</v>
      </c>
      <c r="I60" s="55">
        <f t="shared" si="1"/>
        <v>482.46</v>
      </c>
    </row>
    <row r="61" spans="1:9" ht="15.75" customHeight="1">
      <c r="A61" s="172"/>
      <c r="B61" s="143"/>
      <c r="C61" s="143"/>
      <c r="D61" s="143"/>
      <c r="E61" s="143"/>
      <c r="F61" s="143"/>
      <c r="G61" s="143"/>
      <c r="H61" s="143"/>
      <c r="I61" s="141"/>
    </row>
    <row r="62" spans="1:9" ht="26.25" customHeight="1">
      <c r="A62" s="152" t="s">
        <v>106</v>
      </c>
      <c r="B62" s="143"/>
      <c r="C62" s="143"/>
      <c r="D62" s="143"/>
      <c r="E62" s="143"/>
      <c r="F62" s="143"/>
      <c r="G62" s="143"/>
      <c r="H62" s="143"/>
      <c r="I62" s="141"/>
    </row>
    <row r="63" spans="1:9" ht="15.75" customHeight="1">
      <c r="A63" s="172"/>
      <c r="B63" s="143"/>
      <c r="C63" s="143"/>
      <c r="D63" s="143"/>
      <c r="E63" s="143"/>
      <c r="F63" s="143"/>
      <c r="G63" s="143"/>
      <c r="H63" s="143"/>
      <c r="I63" s="141"/>
    </row>
    <row r="64" spans="1:9" ht="15" customHeight="1">
      <c r="A64" s="159" t="s">
        <v>107</v>
      </c>
      <c r="B64" s="143"/>
      <c r="C64" s="143"/>
      <c r="D64" s="143"/>
      <c r="E64" s="143"/>
      <c r="F64" s="143"/>
      <c r="G64" s="143"/>
      <c r="H64" s="143"/>
      <c r="I64" s="141"/>
    </row>
    <row r="65" spans="1:9" ht="15" customHeight="1">
      <c r="A65" s="42" t="s">
        <v>108</v>
      </c>
      <c r="B65" s="166" t="s">
        <v>109</v>
      </c>
      <c r="C65" s="143"/>
      <c r="D65" s="143"/>
      <c r="E65" s="143"/>
      <c r="F65" s="143"/>
      <c r="G65" s="143"/>
      <c r="H65" s="141"/>
      <c r="I65" s="42" t="s">
        <v>69</v>
      </c>
    </row>
    <row r="66" spans="1:9" ht="25.5" customHeight="1">
      <c r="A66" s="44" t="s">
        <v>35</v>
      </c>
      <c r="B66" s="175" t="s">
        <v>223</v>
      </c>
      <c r="C66" s="143"/>
      <c r="D66" s="143"/>
      <c r="E66" s="143"/>
      <c r="F66" s="143"/>
      <c r="G66" s="143"/>
      <c r="H66" s="141"/>
      <c r="I66" s="61">
        <f>ROUND($I$26/12,2)</f>
        <v>109.25</v>
      </c>
    </row>
    <row r="67" spans="1:9" ht="15.75" customHeight="1">
      <c r="A67" s="171" t="s">
        <v>111</v>
      </c>
      <c r="B67" s="143"/>
      <c r="C67" s="143"/>
      <c r="D67" s="143"/>
      <c r="E67" s="143"/>
      <c r="F67" s="143"/>
      <c r="G67" s="143"/>
      <c r="H67" s="141"/>
      <c r="I67" s="68">
        <f>SUM(I66)</f>
        <v>109.25</v>
      </c>
    </row>
    <row r="68" spans="1:9" ht="15" customHeight="1">
      <c r="A68" s="44" t="s">
        <v>37</v>
      </c>
      <c r="B68" s="176" t="s">
        <v>112</v>
      </c>
      <c r="C68" s="143"/>
      <c r="D68" s="143"/>
      <c r="E68" s="143"/>
      <c r="F68" s="143"/>
      <c r="G68" s="143"/>
      <c r="H68" s="141"/>
      <c r="I68" s="69">
        <f>ROUND(H60*I67,2)</f>
        <v>40.200000000000003</v>
      </c>
    </row>
    <row r="69" spans="1:9" ht="15.75" customHeight="1">
      <c r="A69" s="171" t="s">
        <v>105</v>
      </c>
      <c r="B69" s="143"/>
      <c r="C69" s="143"/>
      <c r="D69" s="143"/>
      <c r="E69" s="143"/>
      <c r="F69" s="143"/>
      <c r="G69" s="143"/>
      <c r="H69" s="141"/>
      <c r="I69" s="68">
        <f>SUM(I67:I68)</f>
        <v>149.44999999999999</v>
      </c>
    </row>
    <row r="70" spans="1:9" ht="15.75" customHeight="1">
      <c r="A70" s="172"/>
      <c r="B70" s="143"/>
      <c r="C70" s="143"/>
      <c r="D70" s="143"/>
      <c r="E70" s="143"/>
      <c r="F70" s="143"/>
      <c r="G70" s="143"/>
      <c r="H70" s="143"/>
      <c r="I70" s="141"/>
    </row>
    <row r="71" spans="1:9" ht="15" customHeight="1">
      <c r="A71" s="159" t="s">
        <v>113</v>
      </c>
      <c r="B71" s="143"/>
      <c r="C71" s="143"/>
      <c r="D71" s="143"/>
      <c r="E71" s="143"/>
      <c r="F71" s="143"/>
      <c r="G71" s="143"/>
      <c r="H71" s="143"/>
      <c r="I71" s="141"/>
    </row>
    <row r="72" spans="1:9" ht="15.75" customHeight="1">
      <c r="A72" s="42" t="s">
        <v>114</v>
      </c>
      <c r="B72" s="177" t="s">
        <v>115</v>
      </c>
      <c r="C72" s="143"/>
      <c r="D72" s="143"/>
      <c r="E72" s="143"/>
      <c r="F72" s="143"/>
      <c r="G72" s="143"/>
      <c r="H72" s="141"/>
      <c r="I72" s="42" t="s">
        <v>69</v>
      </c>
    </row>
    <row r="73" spans="1:9" ht="15" customHeight="1">
      <c r="A73" s="44" t="s">
        <v>35</v>
      </c>
      <c r="B73" s="178" t="s">
        <v>224</v>
      </c>
      <c r="C73" s="143"/>
      <c r="D73" s="143"/>
      <c r="E73" s="143"/>
      <c r="F73" s="143"/>
      <c r="G73" s="143"/>
      <c r="H73" s="141"/>
      <c r="I73" s="61">
        <f>ROUND(((($I$26+$I$26/3)*4/12)/12)*0.02,2)</f>
        <v>0.97</v>
      </c>
    </row>
    <row r="74" spans="1:9" ht="15" customHeight="1">
      <c r="A74" s="44" t="s">
        <v>37</v>
      </c>
      <c r="B74" s="152" t="s">
        <v>117</v>
      </c>
      <c r="C74" s="143"/>
      <c r="D74" s="143"/>
      <c r="E74" s="143"/>
      <c r="F74" s="143"/>
      <c r="G74" s="143"/>
      <c r="H74" s="141"/>
      <c r="I74" s="69">
        <f>ROUND(H60*I73,2)</f>
        <v>0.36</v>
      </c>
    </row>
    <row r="75" spans="1:9" ht="15.75" customHeight="1">
      <c r="A75" s="171" t="s">
        <v>105</v>
      </c>
      <c r="B75" s="143"/>
      <c r="C75" s="143"/>
      <c r="D75" s="143"/>
      <c r="E75" s="143"/>
      <c r="F75" s="143"/>
      <c r="G75" s="143"/>
      <c r="H75" s="141"/>
      <c r="I75" s="55">
        <f>SUM(I73:I74)</f>
        <v>1.33</v>
      </c>
    </row>
    <row r="76" spans="1:9" ht="15.75" customHeight="1">
      <c r="A76" s="179" t="s">
        <v>118</v>
      </c>
      <c r="B76" s="143"/>
      <c r="C76" s="143"/>
      <c r="D76" s="143"/>
      <c r="E76" s="143"/>
      <c r="F76" s="143"/>
      <c r="G76" s="143"/>
      <c r="H76" s="143"/>
      <c r="I76" s="141"/>
    </row>
    <row r="77" spans="1:9" ht="15.75" customHeight="1">
      <c r="A77" s="42" t="s">
        <v>119</v>
      </c>
      <c r="B77" s="177" t="s">
        <v>120</v>
      </c>
      <c r="C77" s="143"/>
      <c r="D77" s="143"/>
      <c r="E77" s="143"/>
      <c r="F77" s="143"/>
      <c r="G77" s="143"/>
      <c r="H77" s="141"/>
      <c r="I77" s="42" t="s">
        <v>69</v>
      </c>
    </row>
    <row r="78" spans="1:9" ht="26.25" customHeight="1">
      <c r="A78" s="44" t="s">
        <v>35</v>
      </c>
      <c r="B78" s="178" t="s">
        <v>121</v>
      </c>
      <c r="C78" s="143"/>
      <c r="D78" s="143"/>
      <c r="E78" s="143"/>
      <c r="F78" s="143"/>
      <c r="G78" s="143"/>
      <c r="H78" s="141"/>
      <c r="I78" s="61">
        <f>ROUND(($I$26/12)*(33/30)*0.05,2)</f>
        <v>6.01</v>
      </c>
    </row>
    <row r="79" spans="1:9" ht="15.75" customHeight="1">
      <c r="A79" s="44" t="s">
        <v>37</v>
      </c>
      <c r="B79" s="180" t="s">
        <v>122</v>
      </c>
      <c r="C79" s="143"/>
      <c r="D79" s="143"/>
      <c r="E79" s="143"/>
      <c r="F79" s="143"/>
      <c r="G79" s="143"/>
      <c r="H79" s="141"/>
      <c r="I79" s="61">
        <f>ROUND($H$57*I78,2)</f>
        <v>0.48</v>
      </c>
    </row>
    <row r="80" spans="1:9" ht="26.25" customHeight="1">
      <c r="A80" s="44" t="s">
        <v>40</v>
      </c>
      <c r="B80" s="175" t="s">
        <v>225</v>
      </c>
      <c r="C80" s="143"/>
      <c r="D80" s="143"/>
      <c r="E80" s="143"/>
      <c r="F80" s="143"/>
      <c r="G80" s="143"/>
      <c r="H80" s="141"/>
      <c r="I80" s="61">
        <f>ROUND(I26*50%*8%*5%,2)</f>
        <v>2.62</v>
      </c>
    </row>
    <row r="81" spans="1:10" ht="27" customHeight="1">
      <c r="A81" s="44" t="s">
        <v>43</v>
      </c>
      <c r="B81" s="178" t="s">
        <v>226</v>
      </c>
      <c r="C81" s="143"/>
      <c r="D81" s="143"/>
      <c r="E81" s="143"/>
      <c r="F81" s="143"/>
      <c r="G81" s="143"/>
      <c r="H81" s="141"/>
      <c r="I81" s="61">
        <f>ROUND(((($I$26/30)*7)/$H$10),2)</f>
        <v>25.49</v>
      </c>
    </row>
    <row r="82" spans="1:10" ht="15.75" customHeight="1">
      <c r="A82" s="44" t="s">
        <v>78</v>
      </c>
      <c r="B82" s="180" t="s">
        <v>125</v>
      </c>
      <c r="C82" s="143"/>
      <c r="D82" s="143"/>
      <c r="E82" s="143"/>
      <c r="F82" s="143"/>
      <c r="G82" s="143"/>
      <c r="H82" s="141"/>
      <c r="I82" s="61">
        <f>ROUND($H$60*I81,2)</f>
        <v>9.3800000000000008</v>
      </c>
    </row>
    <row r="83" spans="1:10" ht="26.25" customHeight="1">
      <c r="A83" s="44" t="s">
        <v>97</v>
      </c>
      <c r="B83" s="175" t="s">
        <v>227</v>
      </c>
      <c r="C83" s="143"/>
      <c r="D83" s="143"/>
      <c r="E83" s="143"/>
      <c r="F83" s="143"/>
      <c r="G83" s="143"/>
      <c r="H83" s="141"/>
      <c r="I83" s="61">
        <f>ROUND($I$26*(40%+10%)*8%*100%,2)</f>
        <v>52.44</v>
      </c>
    </row>
    <row r="84" spans="1:10" ht="15.75" customHeight="1">
      <c r="A84" s="171" t="s">
        <v>105</v>
      </c>
      <c r="B84" s="143"/>
      <c r="C84" s="143"/>
      <c r="D84" s="143"/>
      <c r="E84" s="143"/>
      <c r="F84" s="143"/>
      <c r="G84" s="143"/>
      <c r="H84" s="141"/>
      <c r="I84" s="55">
        <f>SUM(I78:I83)</f>
        <v>96.419999999999987</v>
      </c>
    </row>
    <row r="85" spans="1:10" ht="15" customHeight="1">
      <c r="A85" s="159" t="s">
        <v>127</v>
      </c>
      <c r="B85" s="143"/>
      <c r="C85" s="143"/>
      <c r="D85" s="143"/>
      <c r="E85" s="143"/>
      <c r="F85" s="143"/>
      <c r="G85" s="143"/>
      <c r="H85" s="143"/>
      <c r="I85" s="141"/>
    </row>
    <row r="86" spans="1:10" ht="15.75" customHeight="1">
      <c r="A86" s="70" t="s">
        <v>128</v>
      </c>
      <c r="B86" s="177" t="s">
        <v>129</v>
      </c>
      <c r="C86" s="143"/>
      <c r="D86" s="143"/>
      <c r="E86" s="143"/>
      <c r="F86" s="143"/>
      <c r="G86" s="143"/>
      <c r="H86" s="141"/>
      <c r="I86" s="70" t="s">
        <v>69</v>
      </c>
    </row>
    <row r="87" spans="1:10" ht="15" customHeight="1">
      <c r="A87" s="71" t="s">
        <v>35</v>
      </c>
      <c r="B87" s="175" t="s">
        <v>228</v>
      </c>
      <c r="C87" s="143"/>
      <c r="D87" s="143"/>
      <c r="E87" s="143"/>
      <c r="F87" s="143"/>
      <c r="G87" s="143"/>
      <c r="H87" s="141"/>
      <c r="I87" s="61">
        <f>ROUND($I$26*11.11%,2)</f>
        <v>145.65</v>
      </c>
    </row>
    <row r="88" spans="1:10" ht="15.75" customHeight="1">
      <c r="A88" s="71" t="s">
        <v>37</v>
      </c>
      <c r="B88" s="180" t="s">
        <v>229</v>
      </c>
      <c r="C88" s="143"/>
      <c r="D88" s="143"/>
      <c r="E88" s="143"/>
      <c r="F88" s="143"/>
      <c r="G88" s="143"/>
      <c r="H88" s="141"/>
      <c r="I88" s="72">
        <f>ROUND(((($I$26/30)*5)/12),2)</f>
        <v>18.21</v>
      </c>
    </row>
    <row r="89" spans="1:10" ht="15.75" customHeight="1">
      <c r="A89" s="71" t="s">
        <v>40</v>
      </c>
      <c r="B89" s="180" t="s">
        <v>230</v>
      </c>
      <c r="C89" s="143"/>
      <c r="D89" s="143"/>
      <c r="E89" s="143"/>
      <c r="F89" s="143"/>
      <c r="G89" s="143"/>
      <c r="H89" s="141"/>
      <c r="I89" s="72">
        <f>ROUND((($I$26/30)*5)/12*0.015,2)</f>
        <v>0.27</v>
      </c>
    </row>
    <row r="90" spans="1:10" ht="15.75" customHeight="1">
      <c r="A90" s="71" t="s">
        <v>43</v>
      </c>
      <c r="B90" s="180" t="s">
        <v>231</v>
      </c>
      <c r="C90" s="143"/>
      <c r="D90" s="143"/>
      <c r="E90" s="143"/>
      <c r="F90" s="143"/>
      <c r="G90" s="143"/>
      <c r="H90" s="141"/>
      <c r="I90" s="72">
        <f>ROUND((($I$26/30)*2.96)/12,2)</f>
        <v>10.78</v>
      </c>
    </row>
    <row r="91" spans="1:10" ht="27" customHeight="1">
      <c r="A91" s="71" t="s">
        <v>78</v>
      </c>
      <c r="B91" s="178" t="s">
        <v>232</v>
      </c>
      <c r="C91" s="143"/>
      <c r="D91" s="143"/>
      <c r="E91" s="143"/>
      <c r="F91" s="143"/>
      <c r="G91" s="143"/>
      <c r="H91" s="141"/>
      <c r="I91" s="73">
        <f>ROUND(((($I$26/30)*15)/12)*0.0078,2)</f>
        <v>0.43</v>
      </c>
    </row>
    <row r="92" spans="1:10" ht="15.75" customHeight="1">
      <c r="A92" s="71" t="s">
        <v>97</v>
      </c>
      <c r="B92" s="180" t="s">
        <v>64</v>
      </c>
      <c r="C92" s="143"/>
      <c r="D92" s="143"/>
      <c r="E92" s="143"/>
      <c r="F92" s="143"/>
      <c r="G92" s="143"/>
      <c r="H92" s="141"/>
      <c r="I92" s="73">
        <v>0</v>
      </c>
    </row>
    <row r="93" spans="1:10" ht="15.75" customHeight="1">
      <c r="A93" s="171" t="s">
        <v>111</v>
      </c>
      <c r="B93" s="143"/>
      <c r="C93" s="143"/>
      <c r="D93" s="143"/>
      <c r="E93" s="143"/>
      <c r="F93" s="143"/>
      <c r="G93" s="143"/>
      <c r="H93" s="141"/>
      <c r="I93" s="74">
        <f>SUM(I87:I92)</f>
        <v>175.34000000000003</v>
      </c>
    </row>
    <row r="94" spans="1:10" ht="26.25" customHeight="1">
      <c r="A94" s="75" t="s">
        <v>99</v>
      </c>
      <c r="B94" s="152" t="s">
        <v>135</v>
      </c>
      <c r="C94" s="143"/>
      <c r="D94" s="143"/>
      <c r="E94" s="143"/>
      <c r="F94" s="143"/>
      <c r="G94" s="143"/>
      <c r="H94" s="141"/>
      <c r="I94" s="76">
        <f>ROUND(H60*I93,2)</f>
        <v>64.53</v>
      </c>
      <c r="J94" s="57"/>
    </row>
    <row r="95" spans="1:10" ht="15.75" customHeight="1">
      <c r="A95" s="171" t="s">
        <v>105</v>
      </c>
      <c r="B95" s="143"/>
      <c r="C95" s="143"/>
      <c r="D95" s="143"/>
      <c r="E95" s="143"/>
      <c r="F95" s="143"/>
      <c r="G95" s="143"/>
      <c r="H95" s="141"/>
      <c r="I95" s="55">
        <f>SUM(I93:I94)</f>
        <v>239.87000000000003</v>
      </c>
    </row>
    <row r="96" spans="1:10" ht="15.75" customHeight="1">
      <c r="A96" s="179" t="s">
        <v>136</v>
      </c>
      <c r="B96" s="143"/>
      <c r="C96" s="143"/>
      <c r="D96" s="143"/>
      <c r="E96" s="143"/>
      <c r="F96" s="143"/>
      <c r="G96" s="143"/>
      <c r="H96" s="143"/>
      <c r="I96" s="141"/>
    </row>
    <row r="97" spans="1:10" ht="15" customHeight="1">
      <c r="A97" s="42">
        <v>4</v>
      </c>
      <c r="B97" s="166" t="s">
        <v>137</v>
      </c>
      <c r="C97" s="143"/>
      <c r="D97" s="143"/>
      <c r="E97" s="143"/>
      <c r="F97" s="143"/>
      <c r="G97" s="143"/>
      <c r="H97" s="141"/>
      <c r="I97" s="42" t="s">
        <v>69</v>
      </c>
    </row>
    <row r="98" spans="1:10" ht="15" customHeight="1">
      <c r="A98" s="44" t="s">
        <v>89</v>
      </c>
      <c r="B98" s="152" t="s">
        <v>138</v>
      </c>
      <c r="C98" s="143"/>
      <c r="D98" s="143"/>
      <c r="E98" s="143"/>
      <c r="F98" s="143"/>
      <c r="G98" s="143"/>
      <c r="H98" s="141"/>
      <c r="I98" s="45">
        <f>I60</f>
        <v>482.46</v>
      </c>
    </row>
    <row r="99" spans="1:10" ht="15" customHeight="1">
      <c r="A99" s="44" t="s">
        <v>108</v>
      </c>
      <c r="B99" s="152" t="s">
        <v>139</v>
      </c>
      <c r="C99" s="143"/>
      <c r="D99" s="143"/>
      <c r="E99" s="143"/>
      <c r="F99" s="143"/>
      <c r="G99" s="143"/>
      <c r="H99" s="141"/>
      <c r="I99" s="45">
        <f>I69</f>
        <v>149.44999999999999</v>
      </c>
    </row>
    <row r="100" spans="1:10" ht="15" customHeight="1">
      <c r="A100" s="44" t="s">
        <v>114</v>
      </c>
      <c r="B100" s="152" t="s">
        <v>140</v>
      </c>
      <c r="C100" s="143"/>
      <c r="D100" s="143"/>
      <c r="E100" s="143"/>
      <c r="F100" s="143"/>
      <c r="G100" s="143"/>
      <c r="H100" s="141"/>
      <c r="I100" s="45">
        <f>I75</f>
        <v>1.33</v>
      </c>
    </row>
    <row r="101" spans="1:10" ht="15" customHeight="1">
      <c r="A101" s="44" t="s">
        <v>119</v>
      </c>
      <c r="B101" s="152" t="s">
        <v>141</v>
      </c>
      <c r="C101" s="143"/>
      <c r="D101" s="143"/>
      <c r="E101" s="143"/>
      <c r="F101" s="143"/>
      <c r="G101" s="143"/>
      <c r="H101" s="141"/>
      <c r="I101" s="45">
        <f>I84</f>
        <v>96.419999999999987</v>
      </c>
    </row>
    <row r="102" spans="1:10" ht="15" customHeight="1">
      <c r="A102" s="44" t="s">
        <v>128</v>
      </c>
      <c r="B102" s="152" t="s">
        <v>142</v>
      </c>
      <c r="C102" s="143"/>
      <c r="D102" s="143"/>
      <c r="E102" s="143"/>
      <c r="F102" s="143"/>
      <c r="G102" s="143"/>
      <c r="H102" s="141"/>
      <c r="I102" s="45">
        <f>I95</f>
        <v>239.87000000000003</v>
      </c>
    </row>
    <row r="103" spans="1:10" ht="15" customHeight="1">
      <c r="A103" s="44" t="s">
        <v>143</v>
      </c>
      <c r="B103" s="152" t="s">
        <v>64</v>
      </c>
      <c r="C103" s="143"/>
      <c r="D103" s="143"/>
      <c r="E103" s="143"/>
      <c r="F103" s="143"/>
      <c r="G103" s="143"/>
      <c r="H103" s="141"/>
      <c r="I103" s="45">
        <v>0</v>
      </c>
    </row>
    <row r="104" spans="1:10" ht="15.75" customHeight="1">
      <c r="A104" s="171" t="s">
        <v>105</v>
      </c>
      <c r="B104" s="143"/>
      <c r="C104" s="143"/>
      <c r="D104" s="143"/>
      <c r="E104" s="143"/>
      <c r="F104" s="143"/>
      <c r="G104" s="143"/>
      <c r="H104" s="141"/>
      <c r="I104" s="55">
        <f>SUM(I98:I103)</f>
        <v>969.53</v>
      </c>
    </row>
    <row r="105" spans="1:10" ht="15.75" customHeight="1">
      <c r="A105" s="169" t="s">
        <v>144</v>
      </c>
      <c r="B105" s="143"/>
      <c r="C105" s="143"/>
      <c r="D105" s="143"/>
      <c r="E105" s="143"/>
      <c r="F105" s="143"/>
      <c r="G105" s="143"/>
      <c r="H105" s="143"/>
      <c r="I105" s="141"/>
    </row>
    <row r="106" spans="1:10" ht="15.75" customHeight="1">
      <c r="A106" s="42">
        <v>5</v>
      </c>
      <c r="B106" s="177" t="s">
        <v>145</v>
      </c>
      <c r="C106" s="143"/>
      <c r="D106" s="143"/>
      <c r="E106" s="143"/>
      <c r="F106" s="143"/>
      <c r="G106" s="141"/>
      <c r="H106" s="42" t="s">
        <v>60</v>
      </c>
      <c r="I106" s="77" t="s">
        <v>69</v>
      </c>
    </row>
    <row r="107" spans="1:10" ht="40.5" customHeight="1">
      <c r="A107" s="197" t="s">
        <v>146</v>
      </c>
      <c r="B107" s="143"/>
      <c r="C107" s="143"/>
      <c r="D107" s="143"/>
      <c r="E107" s="143"/>
      <c r="F107" s="143"/>
      <c r="G107" s="141"/>
      <c r="H107" s="78" t="s">
        <v>72</v>
      </c>
      <c r="I107" s="79">
        <f>SUM(I26+I37+I45+I104)</f>
        <v>2856.5966666666668</v>
      </c>
    </row>
    <row r="108" spans="1:10" ht="15.75" customHeight="1">
      <c r="A108" s="44" t="s">
        <v>35</v>
      </c>
      <c r="B108" s="198" t="s">
        <v>147</v>
      </c>
      <c r="C108" s="143"/>
      <c r="D108" s="143"/>
      <c r="E108" s="143"/>
      <c r="F108" s="143"/>
      <c r="G108" s="141"/>
      <c r="H108" s="60">
        <v>0.05</v>
      </c>
      <c r="I108" s="45">
        <f>ROUND(H108*I107,2)</f>
        <v>142.83000000000001</v>
      </c>
    </row>
    <row r="109" spans="1:10" ht="39.75" customHeight="1">
      <c r="A109" s="197" t="s">
        <v>148</v>
      </c>
      <c r="B109" s="143"/>
      <c r="C109" s="143"/>
      <c r="D109" s="143"/>
      <c r="E109" s="143"/>
      <c r="F109" s="143"/>
      <c r="G109" s="141"/>
      <c r="H109" s="80" t="s">
        <v>72</v>
      </c>
      <c r="I109" s="79">
        <f>SUM(I26+I37+I45+I104+I108)</f>
        <v>2999.4266666666667</v>
      </c>
    </row>
    <row r="110" spans="1:10" ht="15.75" customHeight="1">
      <c r="A110" s="44" t="s">
        <v>37</v>
      </c>
      <c r="B110" s="198" t="s">
        <v>149</v>
      </c>
      <c r="C110" s="143"/>
      <c r="D110" s="143"/>
      <c r="E110" s="143"/>
      <c r="F110" s="143"/>
      <c r="G110" s="141"/>
      <c r="H110" s="81">
        <v>0.1</v>
      </c>
      <c r="I110" s="45">
        <f>ROUND(H110*I109,2)</f>
        <v>299.94</v>
      </c>
      <c r="J110" s="57"/>
    </row>
    <row r="111" spans="1:10" ht="15" customHeight="1">
      <c r="A111" s="199" t="s">
        <v>150</v>
      </c>
      <c r="B111" s="143"/>
      <c r="C111" s="143"/>
      <c r="D111" s="143"/>
      <c r="E111" s="143"/>
      <c r="F111" s="143"/>
      <c r="G111" s="141"/>
      <c r="H111" s="80"/>
      <c r="I111" s="79">
        <f>SUM(I26+I37+I45+I104+I108+I110)</f>
        <v>3299.3666666666668</v>
      </c>
    </row>
    <row r="112" spans="1:10" ht="15.75" customHeight="1">
      <c r="A112" s="44" t="s">
        <v>40</v>
      </c>
      <c r="B112" s="198" t="s">
        <v>151</v>
      </c>
      <c r="C112" s="143"/>
      <c r="D112" s="143"/>
      <c r="E112" s="143"/>
      <c r="F112" s="143"/>
      <c r="G112" s="141"/>
      <c r="H112" s="82" t="s">
        <v>72</v>
      </c>
      <c r="I112" s="47" t="s">
        <v>72</v>
      </c>
    </row>
    <row r="113" spans="1:10" ht="15.75" customHeight="1">
      <c r="A113" s="44"/>
      <c r="B113" s="198" t="s">
        <v>152</v>
      </c>
      <c r="C113" s="143"/>
      <c r="D113" s="143"/>
      <c r="E113" s="143"/>
      <c r="F113" s="143"/>
      <c r="G113" s="141"/>
      <c r="H113" s="82" t="s">
        <v>72</v>
      </c>
      <c r="I113" s="47" t="s">
        <v>72</v>
      </c>
    </row>
    <row r="114" spans="1:10" ht="15" customHeight="1">
      <c r="A114" s="44"/>
      <c r="B114" s="200" t="s">
        <v>233</v>
      </c>
      <c r="C114" s="143"/>
      <c r="D114" s="143"/>
      <c r="E114" s="143"/>
      <c r="F114" s="143"/>
      <c r="G114" s="141"/>
      <c r="H114" s="83">
        <v>0.03</v>
      </c>
      <c r="I114" s="45">
        <f t="shared" ref="I114:I115" si="2">ROUND(($I$111/(1-$H$121))*H114,2)</f>
        <v>107.18</v>
      </c>
      <c r="J114" s="57"/>
    </row>
    <row r="115" spans="1:10" ht="15" customHeight="1">
      <c r="A115" s="44"/>
      <c r="B115" s="200" t="s">
        <v>234</v>
      </c>
      <c r="C115" s="143"/>
      <c r="D115" s="143"/>
      <c r="E115" s="143"/>
      <c r="F115" s="143"/>
      <c r="G115" s="141"/>
      <c r="H115" s="83">
        <v>6.4999999999999997E-3</v>
      </c>
      <c r="I115" s="45">
        <f t="shared" si="2"/>
        <v>23.22</v>
      </c>
      <c r="J115" s="57"/>
    </row>
    <row r="116" spans="1:10" ht="15" customHeight="1">
      <c r="A116" s="44"/>
      <c r="B116" s="152" t="s">
        <v>155</v>
      </c>
      <c r="C116" s="143"/>
      <c r="D116" s="143"/>
      <c r="E116" s="143"/>
      <c r="F116" s="143"/>
      <c r="G116" s="143"/>
      <c r="H116" s="84" t="s">
        <v>72</v>
      </c>
      <c r="I116" s="47" t="s">
        <v>72</v>
      </c>
    </row>
    <row r="117" spans="1:10" ht="15" customHeight="1">
      <c r="A117" s="44"/>
      <c r="B117" s="152" t="s">
        <v>156</v>
      </c>
      <c r="C117" s="143"/>
      <c r="D117" s="143"/>
      <c r="E117" s="143"/>
      <c r="F117" s="143"/>
      <c r="G117" s="143"/>
      <c r="H117" s="84" t="s">
        <v>72</v>
      </c>
      <c r="I117" s="47" t="s">
        <v>72</v>
      </c>
    </row>
    <row r="118" spans="1:10" ht="15" customHeight="1">
      <c r="A118" s="44"/>
      <c r="B118" s="200" t="s">
        <v>235</v>
      </c>
      <c r="C118" s="143"/>
      <c r="D118" s="143"/>
      <c r="E118" s="143"/>
      <c r="F118" s="143"/>
      <c r="G118" s="141"/>
      <c r="H118" s="83">
        <v>0.04</v>
      </c>
      <c r="I118" s="45">
        <f>ROUND(($I$111/(1-$H$121))*H118,2)</f>
        <v>142.91</v>
      </c>
      <c r="J118" s="57"/>
    </row>
    <row r="119" spans="1:10" ht="15.75" customHeight="1">
      <c r="A119" s="171" t="s">
        <v>105</v>
      </c>
      <c r="B119" s="143"/>
      <c r="C119" s="143"/>
      <c r="D119" s="143"/>
      <c r="E119" s="143"/>
      <c r="F119" s="143"/>
      <c r="G119" s="143"/>
      <c r="H119" s="141"/>
      <c r="I119" s="55">
        <f>SUM(I108+I110+I114+I115+I118)</f>
        <v>716.08</v>
      </c>
    </row>
    <row r="120" spans="1:10" ht="15.75" customHeight="1">
      <c r="A120" s="172"/>
      <c r="B120" s="143"/>
      <c r="C120" s="143"/>
      <c r="D120" s="143"/>
      <c r="E120" s="143"/>
      <c r="F120" s="143"/>
      <c r="G120" s="143"/>
      <c r="H120" s="143"/>
      <c r="I120" s="141"/>
    </row>
    <row r="121" spans="1:10" ht="15" customHeight="1">
      <c r="A121" s="152" t="s">
        <v>158</v>
      </c>
      <c r="B121" s="143"/>
      <c r="C121" s="143"/>
      <c r="D121" s="143"/>
      <c r="E121" s="143"/>
      <c r="F121" s="143"/>
      <c r="G121" s="141"/>
      <c r="H121" s="62">
        <f t="shared" ref="H121:I121" si="3">SUM(H114:H118)</f>
        <v>7.6499999999999999E-2</v>
      </c>
      <c r="I121" s="45">
        <f t="shared" si="3"/>
        <v>273.31</v>
      </c>
    </row>
    <row r="122" spans="1:10" ht="15.75" customHeight="1">
      <c r="A122" s="203" t="s">
        <v>159</v>
      </c>
      <c r="B122" s="128"/>
      <c r="C122" s="205" t="s">
        <v>160</v>
      </c>
      <c r="D122" s="128"/>
      <c r="E122" s="128"/>
      <c r="F122" s="128"/>
      <c r="G122" s="128"/>
      <c r="H122" s="128"/>
      <c r="I122" s="128"/>
    </row>
    <row r="123" spans="1:10" ht="15.75" customHeight="1">
      <c r="A123" s="204"/>
      <c r="B123" s="128"/>
      <c r="C123" s="201" t="s">
        <v>161</v>
      </c>
      <c r="D123" s="128"/>
      <c r="E123" s="128"/>
      <c r="F123" s="128"/>
      <c r="G123" s="128"/>
      <c r="H123" s="128"/>
      <c r="I123" s="128"/>
    </row>
    <row r="124" spans="1:10" ht="15.75" customHeight="1">
      <c r="A124" s="191"/>
      <c r="B124" s="192"/>
      <c r="C124" s="202" t="s">
        <v>162</v>
      </c>
      <c r="D124" s="192"/>
      <c r="E124" s="192"/>
      <c r="F124" s="192"/>
      <c r="G124" s="192"/>
      <c r="H124" s="192"/>
      <c r="I124" s="192"/>
    </row>
    <row r="125" spans="1:10" ht="15.75" customHeight="1">
      <c r="A125" s="172"/>
      <c r="B125" s="143"/>
      <c r="C125" s="143"/>
      <c r="D125" s="143"/>
      <c r="E125" s="143"/>
      <c r="F125" s="143"/>
      <c r="G125" s="143"/>
      <c r="H125" s="143"/>
      <c r="I125" s="141"/>
    </row>
    <row r="126" spans="1:10" ht="28.5" customHeight="1">
      <c r="A126" s="152" t="s">
        <v>163</v>
      </c>
      <c r="B126" s="143"/>
      <c r="C126" s="143"/>
      <c r="D126" s="143"/>
      <c r="E126" s="143"/>
      <c r="F126" s="143"/>
      <c r="G126" s="143"/>
      <c r="H126" s="143"/>
      <c r="I126" s="141"/>
    </row>
    <row r="127" spans="1:10" ht="15.75" customHeight="1">
      <c r="A127" s="172"/>
      <c r="B127" s="143"/>
      <c r="C127" s="143"/>
      <c r="D127" s="143"/>
      <c r="E127" s="143"/>
      <c r="F127" s="143"/>
      <c r="G127" s="143"/>
      <c r="H127" s="143"/>
      <c r="I127" s="141"/>
    </row>
    <row r="128" spans="1:10" ht="15" customHeight="1">
      <c r="A128" s="206" t="s">
        <v>236</v>
      </c>
      <c r="B128" s="143"/>
      <c r="C128" s="143"/>
      <c r="D128" s="143"/>
      <c r="E128" s="143"/>
      <c r="F128" s="143"/>
      <c r="G128" s="143"/>
      <c r="H128" s="143"/>
      <c r="I128" s="141"/>
    </row>
    <row r="129" spans="1:9" ht="15" customHeight="1">
      <c r="A129" s="166" t="s">
        <v>165</v>
      </c>
      <c r="B129" s="143"/>
      <c r="C129" s="143"/>
      <c r="D129" s="143"/>
      <c r="E129" s="143"/>
      <c r="F129" s="143"/>
      <c r="G129" s="143"/>
      <c r="H129" s="143"/>
      <c r="I129" s="85" t="s">
        <v>69</v>
      </c>
    </row>
    <row r="130" spans="1:9" ht="15" customHeight="1">
      <c r="A130" s="86" t="s">
        <v>35</v>
      </c>
      <c r="B130" s="167" t="s">
        <v>166</v>
      </c>
      <c r="C130" s="143"/>
      <c r="D130" s="143"/>
      <c r="E130" s="143"/>
      <c r="F130" s="143"/>
      <c r="G130" s="143"/>
      <c r="H130" s="143"/>
      <c r="I130" s="52">
        <f>I26</f>
        <v>1311</v>
      </c>
    </row>
    <row r="131" spans="1:9" ht="15" customHeight="1">
      <c r="A131" s="86" t="s">
        <v>37</v>
      </c>
      <c r="B131" s="167" t="s">
        <v>167</v>
      </c>
      <c r="C131" s="143"/>
      <c r="D131" s="143"/>
      <c r="E131" s="143"/>
      <c r="F131" s="143"/>
      <c r="G131" s="143"/>
      <c r="H131" s="143"/>
      <c r="I131" s="52">
        <f>I37</f>
        <v>494.4</v>
      </c>
    </row>
    <row r="132" spans="1:9" ht="15" customHeight="1">
      <c r="A132" s="86" t="s">
        <v>40</v>
      </c>
      <c r="B132" s="167" t="s">
        <v>168</v>
      </c>
      <c r="C132" s="143"/>
      <c r="D132" s="143"/>
      <c r="E132" s="143"/>
      <c r="F132" s="143"/>
      <c r="G132" s="143"/>
      <c r="H132" s="143"/>
      <c r="I132" s="52">
        <f>I45</f>
        <v>81.666666666666671</v>
      </c>
    </row>
    <row r="133" spans="1:9" ht="15" customHeight="1">
      <c r="A133" s="86" t="s">
        <v>43</v>
      </c>
      <c r="B133" s="167" t="s">
        <v>137</v>
      </c>
      <c r="C133" s="143"/>
      <c r="D133" s="143"/>
      <c r="E133" s="143"/>
      <c r="F133" s="143"/>
      <c r="G133" s="143"/>
      <c r="H133" s="143"/>
      <c r="I133" s="52">
        <f>I104</f>
        <v>969.53</v>
      </c>
    </row>
    <row r="134" spans="1:9" ht="15" customHeight="1">
      <c r="A134" s="181" t="s">
        <v>169</v>
      </c>
      <c r="B134" s="143"/>
      <c r="C134" s="143"/>
      <c r="D134" s="143"/>
      <c r="E134" s="143"/>
      <c r="F134" s="143"/>
      <c r="G134" s="143"/>
      <c r="H134" s="143"/>
      <c r="I134" s="58">
        <f>SUM(I130:I133)</f>
        <v>2856.5966666666668</v>
      </c>
    </row>
    <row r="135" spans="1:9" ht="15" customHeight="1">
      <c r="A135" s="86" t="s">
        <v>78</v>
      </c>
      <c r="B135" s="167" t="s">
        <v>170</v>
      </c>
      <c r="C135" s="143"/>
      <c r="D135" s="143"/>
      <c r="E135" s="143"/>
      <c r="F135" s="143"/>
      <c r="G135" s="143"/>
      <c r="H135" s="143"/>
      <c r="I135" s="52">
        <f>I119</f>
        <v>716.08</v>
      </c>
    </row>
    <row r="136" spans="1:9" ht="15" customHeight="1">
      <c r="A136" s="181" t="s">
        <v>171</v>
      </c>
      <c r="B136" s="143"/>
      <c r="C136" s="143"/>
      <c r="D136" s="143"/>
      <c r="E136" s="143"/>
      <c r="F136" s="143"/>
      <c r="G136" s="143"/>
      <c r="H136" s="143"/>
      <c r="I136" s="58">
        <f>SUM(I134:I135)</f>
        <v>3572.6766666666667</v>
      </c>
    </row>
    <row r="137" spans="1:9" ht="15" customHeight="1">
      <c r="A137" s="213" t="s">
        <v>237</v>
      </c>
      <c r="B137" s="143"/>
      <c r="C137" s="143"/>
      <c r="D137" s="143"/>
      <c r="E137" s="143"/>
      <c r="F137" s="143"/>
      <c r="G137" s="143"/>
      <c r="H137" s="143"/>
      <c r="I137" s="104">
        <f>I136*1</f>
        <v>3572.6766666666667</v>
      </c>
    </row>
    <row r="138" spans="1:9" ht="15.75" customHeight="1">
      <c r="A138" s="183"/>
      <c r="B138" s="143"/>
      <c r="C138" s="143"/>
      <c r="D138" s="143"/>
      <c r="E138" s="143"/>
      <c r="F138" s="143"/>
      <c r="G138" s="143"/>
      <c r="H138" s="143"/>
      <c r="I138" s="141"/>
    </row>
    <row r="139" spans="1:9" ht="15.75" customHeight="1">
      <c r="A139" s="172"/>
      <c r="B139" s="143"/>
      <c r="C139" s="143"/>
      <c r="D139" s="143"/>
      <c r="E139" s="143"/>
      <c r="F139" s="143"/>
      <c r="G139" s="143"/>
      <c r="H139" s="143"/>
      <c r="I139" s="141"/>
    </row>
    <row r="140" spans="1:9" ht="18" customHeight="1">
      <c r="A140" s="184" t="s">
        <v>23</v>
      </c>
      <c r="B140" s="143"/>
      <c r="C140" s="143"/>
      <c r="D140" s="143"/>
      <c r="E140" s="143"/>
      <c r="F140" s="141"/>
      <c r="G140" s="185">
        <f>+I136*1</f>
        <v>3572.6766666666667</v>
      </c>
      <c r="H140" s="143"/>
      <c r="I140" s="141"/>
    </row>
    <row r="141" spans="1:9" ht="15.75" customHeight="1">
      <c r="A141" s="172"/>
      <c r="B141" s="143"/>
      <c r="C141" s="143"/>
      <c r="D141" s="143"/>
      <c r="E141" s="143"/>
      <c r="F141" s="143"/>
      <c r="G141" s="143"/>
      <c r="H141" s="143"/>
      <c r="I141" s="141"/>
    </row>
    <row r="142" spans="1:9" ht="18" customHeight="1">
      <c r="A142" s="184" t="s">
        <v>173</v>
      </c>
      <c r="B142" s="143"/>
      <c r="C142" s="143"/>
      <c r="D142" s="143"/>
      <c r="E142" s="143"/>
      <c r="F142" s="141"/>
      <c r="G142" s="186">
        <f>H10</f>
        <v>12</v>
      </c>
      <c r="H142" s="143"/>
      <c r="I142" s="141"/>
    </row>
    <row r="143" spans="1:9" ht="15.75" customHeight="1">
      <c r="A143" s="172"/>
      <c r="B143" s="143"/>
      <c r="C143" s="143"/>
      <c r="D143" s="143"/>
      <c r="E143" s="143"/>
      <c r="F143" s="143"/>
      <c r="G143" s="143"/>
      <c r="H143" s="143"/>
      <c r="I143" s="141"/>
    </row>
    <row r="144" spans="1:9" ht="18" customHeight="1">
      <c r="A144" s="184" t="s">
        <v>238</v>
      </c>
      <c r="B144" s="143"/>
      <c r="C144" s="143"/>
      <c r="D144" s="143"/>
      <c r="E144" s="143"/>
      <c r="F144" s="141"/>
      <c r="G144" s="193">
        <f>G140*G142</f>
        <v>42872.12</v>
      </c>
      <c r="H144" s="143"/>
      <c r="I144" s="141"/>
    </row>
    <row r="145" spans="1:9" ht="15.75" customHeight="1">
      <c r="A145" s="172"/>
      <c r="B145" s="143"/>
      <c r="C145" s="143"/>
      <c r="D145" s="143"/>
      <c r="E145" s="143"/>
      <c r="F145" s="143"/>
      <c r="G145" s="143"/>
      <c r="H145" s="143"/>
      <c r="I145" s="141"/>
    </row>
    <row r="146" spans="1:9" ht="15.75" customHeight="1">
      <c r="A146" s="194" t="s">
        <v>175</v>
      </c>
      <c r="B146" s="143"/>
      <c r="C146" s="143"/>
      <c r="D146" s="143"/>
      <c r="E146" s="143"/>
      <c r="F146" s="143"/>
      <c r="G146" s="143"/>
      <c r="H146" s="143"/>
      <c r="I146" s="141"/>
    </row>
    <row r="147" spans="1:9" ht="15" customHeight="1">
      <c r="A147" s="195" t="s">
        <v>176</v>
      </c>
      <c r="B147" s="190"/>
      <c r="C147" s="190"/>
      <c r="D147" s="190"/>
      <c r="E147" s="190"/>
      <c r="F147" s="190"/>
      <c r="G147" s="137"/>
      <c r="H147" s="196" t="s">
        <v>177</v>
      </c>
      <c r="I147" s="137"/>
    </row>
    <row r="148" spans="1:9" ht="15.75" customHeight="1">
      <c r="A148" s="191"/>
      <c r="B148" s="192"/>
      <c r="C148" s="192"/>
      <c r="D148" s="192"/>
      <c r="E148" s="192"/>
      <c r="F148" s="192"/>
      <c r="G148" s="139"/>
      <c r="H148" s="191"/>
      <c r="I148" s="139"/>
    </row>
    <row r="149" spans="1:9" ht="15.75" customHeight="1">
      <c r="A149" s="214" t="s">
        <v>239</v>
      </c>
      <c r="B149" s="143"/>
      <c r="C149" s="143"/>
      <c r="D149" s="143"/>
      <c r="E149" s="143"/>
      <c r="F149" s="143"/>
      <c r="G149" s="141"/>
      <c r="H149" s="214">
        <v>1</v>
      </c>
      <c r="I149" s="141"/>
    </row>
    <row r="150" spans="1:9" ht="15.75" customHeight="1">
      <c r="A150" s="188"/>
      <c r="B150" s="143"/>
      <c r="C150" s="143"/>
      <c r="D150" s="143"/>
      <c r="E150" s="143"/>
      <c r="F150" s="143"/>
      <c r="G150" s="143"/>
      <c r="H150" s="143"/>
      <c r="I150" s="141"/>
    </row>
    <row r="151" spans="1:9" ht="15.75" customHeight="1">
      <c r="A151" s="189"/>
      <c r="B151" s="190"/>
      <c r="C151" s="190"/>
      <c r="D151" s="190"/>
      <c r="E151" s="190"/>
      <c r="F151" s="190"/>
      <c r="G151" s="190"/>
      <c r="H151" s="190"/>
      <c r="I151" s="137"/>
    </row>
    <row r="152" spans="1:9" ht="15.75" customHeight="1">
      <c r="A152" s="191"/>
      <c r="B152" s="192"/>
      <c r="C152" s="192"/>
      <c r="D152" s="192"/>
      <c r="E152" s="192"/>
      <c r="F152" s="192"/>
      <c r="G152" s="192"/>
      <c r="H152" s="192"/>
      <c r="I152" s="139"/>
    </row>
  </sheetData>
  <mergeCells count="166">
    <mergeCell ref="A125:I125"/>
    <mergeCell ref="A126:I126"/>
    <mergeCell ref="A127:I127"/>
    <mergeCell ref="A128:I128"/>
    <mergeCell ref="A129:H129"/>
    <mergeCell ref="B130:H130"/>
    <mergeCell ref="B131:H131"/>
    <mergeCell ref="B113:G113"/>
    <mergeCell ref="B114:G114"/>
    <mergeCell ref="B115:G115"/>
    <mergeCell ref="B116:G116"/>
    <mergeCell ref="C123:I123"/>
    <mergeCell ref="C124:I124"/>
    <mergeCell ref="B117:G117"/>
    <mergeCell ref="B118:G118"/>
    <mergeCell ref="A119:H119"/>
    <mergeCell ref="A120:I120"/>
    <mergeCell ref="A121:G121"/>
    <mergeCell ref="A122:B124"/>
    <mergeCell ref="C122:I122"/>
    <mergeCell ref="A104:H104"/>
    <mergeCell ref="A105:I105"/>
    <mergeCell ref="B106:G106"/>
    <mergeCell ref="A107:G107"/>
    <mergeCell ref="B108:G108"/>
    <mergeCell ref="A109:G109"/>
    <mergeCell ref="B110:G110"/>
    <mergeCell ref="A111:G111"/>
    <mergeCell ref="B112:G112"/>
    <mergeCell ref="A142:F142"/>
    <mergeCell ref="G142:I142"/>
    <mergeCell ref="A143:I143"/>
    <mergeCell ref="A149:G149"/>
    <mergeCell ref="A150:I150"/>
    <mergeCell ref="A151:I152"/>
    <mergeCell ref="A144:F144"/>
    <mergeCell ref="G144:I144"/>
    <mergeCell ref="A145:I145"/>
    <mergeCell ref="A146:I146"/>
    <mergeCell ref="A147:G148"/>
    <mergeCell ref="H147:I148"/>
    <mergeCell ref="H149:I149"/>
    <mergeCell ref="A134:H134"/>
    <mergeCell ref="B135:H135"/>
    <mergeCell ref="A136:H136"/>
    <mergeCell ref="A137:H137"/>
    <mergeCell ref="A138:I138"/>
    <mergeCell ref="A139:I139"/>
    <mergeCell ref="A140:F140"/>
    <mergeCell ref="G140:I140"/>
    <mergeCell ref="A141:I141"/>
    <mergeCell ref="B82:H82"/>
    <mergeCell ref="B83:H83"/>
    <mergeCell ref="A84:H84"/>
    <mergeCell ref="A85:I85"/>
    <mergeCell ref="B86:H86"/>
    <mergeCell ref="B87:H87"/>
    <mergeCell ref="B88:H88"/>
    <mergeCell ref="B132:H132"/>
    <mergeCell ref="B133:H133"/>
    <mergeCell ref="B89:H89"/>
    <mergeCell ref="B90:H90"/>
    <mergeCell ref="B91:H91"/>
    <mergeCell ref="B92:H92"/>
    <mergeCell ref="A93:H93"/>
    <mergeCell ref="B94:H94"/>
    <mergeCell ref="A95:H95"/>
    <mergeCell ref="A96:I96"/>
    <mergeCell ref="B97:H97"/>
    <mergeCell ref="B98:H98"/>
    <mergeCell ref="B99:H99"/>
    <mergeCell ref="B100:H100"/>
    <mergeCell ref="B101:H101"/>
    <mergeCell ref="B102:H102"/>
    <mergeCell ref="B103:H103"/>
    <mergeCell ref="B73:H73"/>
    <mergeCell ref="B74:H74"/>
    <mergeCell ref="A75:H75"/>
    <mergeCell ref="A76:I76"/>
    <mergeCell ref="B77:H77"/>
    <mergeCell ref="B78:H78"/>
    <mergeCell ref="B79:H79"/>
    <mergeCell ref="B80:H80"/>
    <mergeCell ref="B81:H81"/>
    <mergeCell ref="A64:I64"/>
    <mergeCell ref="B65:H65"/>
    <mergeCell ref="B66:H66"/>
    <mergeCell ref="A67:H67"/>
    <mergeCell ref="B68:H68"/>
    <mergeCell ref="A69:H69"/>
    <mergeCell ref="A70:I70"/>
    <mergeCell ref="A71:I71"/>
    <mergeCell ref="B72:H72"/>
    <mergeCell ref="B55:G55"/>
    <mergeCell ref="B56:G56"/>
    <mergeCell ref="B57:G57"/>
    <mergeCell ref="B58:C58"/>
    <mergeCell ref="B59:G59"/>
    <mergeCell ref="A60:G60"/>
    <mergeCell ref="A61:I61"/>
    <mergeCell ref="A62:I62"/>
    <mergeCell ref="A63:I63"/>
    <mergeCell ref="A46:I46"/>
    <mergeCell ref="A47:I47"/>
    <mergeCell ref="A48:I48"/>
    <mergeCell ref="A49:I49"/>
    <mergeCell ref="A50:I50"/>
    <mergeCell ref="B51:G51"/>
    <mergeCell ref="B52:G52"/>
    <mergeCell ref="B53:G53"/>
    <mergeCell ref="B54:G54"/>
    <mergeCell ref="B37:H37"/>
    <mergeCell ref="A38:I38"/>
    <mergeCell ref="A39:I39"/>
    <mergeCell ref="A40:I40"/>
    <mergeCell ref="A41:I41"/>
    <mergeCell ref="B42:G42"/>
    <mergeCell ref="B43:G43"/>
    <mergeCell ref="B44:G44"/>
    <mergeCell ref="A45:H45"/>
    <mergeCell ref="B28:G28"/>
    <mergeCell ref="B29:H29"/>
    <mergeCell ref="B30:G30"/>
    <mergeCell ref="B31:G31"/>
    <mergeCell ref="B32:H32"/>
    <mergeCell ref="B33:G33"/>
    <mergeCell ref="B34:G34"/>
    <mergeCell ref="B35:G35"/>
    <mergeCell ref="B36:G36"/>
    <mergeCell ref="A19:I19"/>
    <mergeCell ref="A20:I20"/>
    <mergeCell ref="A21:I21"/>
    <mergeCell ref="B22:D22"/>
    <mergeCell ref="B23:D23"/>
    <mergeCell ref="B24:G24"/>
    <mergeCell ref="B25:H25"/>
    <mergeCell ref="A26:H26"/>
    <mergeCell ref="A27:I27"/>
    <mergeCell ref="B14:G14"/>
    <mergeCell ref="H14:I14"/>
    <mergeCell ref="B15:G15"/>
    <mergeCell ref="H15:I15"/>
    <mergeCell ref="B16:G16"/>
    <mergeCell ref="H16:I16"/>
    <mergeCell ref="B17:G17"/>
    <mergeCell ref="H17:I17"/>
    <mergeCell ref="A18:I18"/>
    <mergeCell ref="B8:G8"/>
    <mergeCell ref="H8:I8"/>
    <mergeCell ref="B9:G9"/>
    <mergeCell ref="H9:I9"/>
    <mergeCell ref="B10:G10"/>
    <mergeCell ref="H10:I10"/>
    <mergeCell ref="A11:I11"/>
    <mergeCell ref="A12:I12"/>
    <mergeCell ref="A13:I13"/>
    <mergeCell ref="A1:I1"/>
    <mergeCell ref="A2:I2"/>
    <mergeCell ref="A3:E3"/>
    <mergeCell ref="F3:I3"/>
    <mergeCell ref="A4:E4"/>
    <mergeCell ref="F4:I4"/>
    <mergeCell ref="A5:I5"/>
    <mergeCell ref="A6:I6"/>
    <mergeCell ref="B7:G7"/>
    <mergeCell ref="H7:I7"/>
  </mergeCells>
  <pageMargins left="0.51180555555555496" right="0.51180555555555496" top="0.78749999999999998" bottom="0.78749999999999998" header="0" footer="0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4.42578125" defaultRowHeight="15" customHeight="1"/>
  <cols>
    <col min="1" max="1" width="7.42578125" customWidth="1"/>
    <col min="2" max="2" width="24.5703125" customWidth="1"/>
    <col min="3" max="3" width="13.140625" customWidth="1"/>
    <col min="4" max="4" width="14.5703125" customWidth="1"/>
    <col min="5" max="5" width="17" customWidth="1"/>
    <col min="6" max="26" width="15.5703125" customWidth="1"/>
  </cols>
  <sheetData>
    <row r="1" spans="1:26">
      <c r="A1" s="221"/>
      <c r="B1" s="190"/>
      <c r="C1" s="190"/>
      <c r="D1" s="190"/>
      <c r="E1" s="190"/>
      <c r="F1" s="137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>
      <c r="A2" s="222" t="s">
        <v>240</v>
      </c>
      <c r="B2" s="190"/>
      <c r="C2" s="190"/>
      <c r="D2" s="190"/>
      <c r="E2" s="190"/>
      <c r="F2" s="137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33" customHeight="1">
      <c r="A3" s="223" t="s">
        <v>241</v>
      </c>
      <c r="B3" s="192"/>
      <c r="C3" s="192"/>
      <c r="D3" s="192"/>
      <c r="E3" s="192"/>
      <c r="F3" s="139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>
      <c r="A4" s="10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>
      <c r="A5" s="224" t="s">
        <v>242</v>
      </c>
      <c r="B5" s="128"/>
      <c r="C5" s="128"/>
      <c r="D5" s="128"/>
      <c r="E5" s="128"/>
      <c r="F5" s="128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>
      <c r="A6" s="224" t="s">
        <v>243</v>
      </c>
      <c r="B6" s="128"/>
      <c r="C6" s="128"/>
      <c r="D6" s="128"/>
      <c r="E6" s="128"/>
      <c r="F6" s="128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>
      <c r="A7" s="224" t="s">
        <v>244</v>
      </c>
      <c r="B7" s="128"/>
      <c r="C7" s="128"/>
      <c r="D7" s="128"/>
      <c r="E7" s="128"/>
      <c r="F7" s="128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>
      <c r="A8" s="224" t="s">
        <v>245</v>
      </c>
      <c r="B8" s="128"/>
      <c r="C8" s="128"/>
      <c r="D8" s="128"/>
      <c r="E8" s="128"/>
      <c r="F8" s="128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>
      <c r="A9" s="215"/>
      <c r="B9" s="128"/>
      <c r="C9" s="128"/>
      <c r="D9" s="128"/>
      <c r="E9" s="128"/>
      <c r="F9" s="128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>
      <c r="A10" s="216" t="s">
        <v>246</v>
      </c>
      <c r="B10" s="190"/>
      <c r="C10" s="190"/>
      <c r="D10" s="190"/>
      <c r="E10" s="190"/>
      <c r="F10" s="137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>
      <c r="A11" s="217" t="s">
        <v>247</v>
      </c>
      <c r="B11" s="192"/>
      <c r="C11" s="192"/>
      <c r="D11" s="192"/>
      <c r="E11" s="192"/>
      <c r="F11" s="139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31.5" customHeight="1">
      <c r="A12" s="108" t="s">
        <v>248</v>
      </c>
      <c r="B12" s="108" t="s">
        <v>249</v>
      </c>
      <c r="C12" s="108" t="s">
        <v>250</v>
      </c>
      <c r="D12" s="108" t="s">
        <v>251</v>
      </c>
      <c r="E12" s="108" t="s">
        <v>252</v>
      </c>
      <c r="F12" s="108" t="s">
        <v>253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21.75" customHeight="1">
      <c r="A13" s="109">
        <v>2</v>
      </c>
      <c r="B13" s="110" t="s">
        <v>254</v>
      </c>
      <c r="C13" s="111">
        <v>80</v>
      </c>
      <c r="D13" s="112" t="s">
        <v>255</v>
      </c>
      <c r="E13" s="113">
        <f t="shared" ref="E13:E18" si="0">C13*A13</f>
        <v>160</v>
      </c>
      <c r="F13" s="113">
        <f t="shared" ref="F13:F18" si="1">E13/12</f>
        <v>13.333333333333334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18" customHeight="1">
      <c r="A14" s="115">
        <v>2</v>
      </c>
      <c r="B14" s="110" t="s">
        <v>256</v>
      </c>
      <c r="C14" s="116">
        <v>65</v>
      </c>
      <c r="D14" s="112" t="s">
        <v>255</v>
      </c>
      <c r="E14" s="113">
        <f t="shared" si="0"/>
        <v>130</v>
      </c>
      <c r="F14" s="113">
        <f t="shared" si="1"/>
        <v>10.833333333333334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22.5" customHeight="1">
      <c r="A15" s="115">
        <v>2</v>
      </c>
      <c r="B15" s="110" t="s">
        <v>257</v>
      </c>
      <c r="C15" s="116">
        <v>65</v>
      </c>
      <c r="D15" s="112" t="s">
        <v>255</v>
      </c>
      <c r="E15" s="113">
        <f t="shared" si="0"/>
        <v>130</v>
      </c>
      <c r="F15" s="113">
        <f t="shared" si="1"/>
        <v>10.833333333333334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8" customHeight="1">
      <c r="A16" s="109">
        <v>2</v>
      </c>
      <c r="B16" s="110" t="s">
        <v>258</v>
      </c>
      <c r="C16" s="111">
        <v>150</v>
      </c>
      <c r="D16" s="112" t="s">
        <v>255</v>
      </c>
      <c r="E16" s="113">
        <f t="shared" si="0"/>
        <v>300</v>
      </c>
      <c r="F16" s="113">
        <f t="shared" si="1"/>
        <v>25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30" customHeight="1">
      <c r="A17" s="109">
        <v>2</v>
      </c>
      <c r="B17" s="110" t="s">
        <v>259</v>
      </c>
      <c r="C17" s="111">
        <v>100</v>
      </c>
      <c r="D17" s="112" t="s">
        <v>255</v>
      </c>
      <c r="E17" s="113">
        <f t="shared" si="0"/>
        <v>200</v>
      </c>
      <c r="F17" s="113">
        <f t="shared" si="1"/>
        <v>16.666666666666668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21" customHeight="1">
      <c r="A18" s="109">
        <v>2</v>
      </c>
      <c r="B18" s="110" t="s">
        <v>260</v>
      </c>
      <c r="C18" s="111">
        <v>30</v>
      </c>
      <c r="D18" s="112" t="s">
        <v>255</v>
      </c>
      <c r="E18" s="113">
        <f t="shared" si="0"/>
        <v>60</v>
      </c>
      <c r="F18" s="113">
        <f t="shared" si="1"/>
        <v>5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18.75" customHeight="1">
      <c r="A19" s="218" t="s">
        <v>261</v>
      </c>
      <c r="B19" s="128"/>
      <c r="C19" s="128"/>
      <c r="D19" s="219" t="s">
        <v>262</v>
      </c>
      <c r="E19" s="141"/>
      <c r="F19" s="111">
        <f>SUM(F13:F18)</f>
        <v>81.666666666666671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26" ht="21" customHeight="1">
      <c r="A20" s="128"/>
      <c r="B20" s="128"/>
      <c r="C20" s="128"/>
      <c r="D20" s="220" t="s">
        <v>263</v>
      </c>
      <c r="E20" s="128"/>
      <c r="F20" s="118">
        <f>F19</f>
        <v>81.666666666666671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ht="30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5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5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5.7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.7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.7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.7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.7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5.7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5.7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5.7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5.7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.7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5.7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.7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5.7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5.7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5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5.7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5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5.7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5.7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.7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.7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.7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.7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.7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5.7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5.7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.7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5.7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.7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.7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.7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.7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.7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.7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5.7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5.75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5.7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5.7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5.7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5.7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.7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.7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5.7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.7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.7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.7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5.7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5.75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5.75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5.75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5.75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5.75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5.75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5.75" customHeight="1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5.75" customHeigh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5.75" customHeigh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5.75" customHeigh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5.75" customHeight="1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5.75" customHeight="1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5.75" customHeight="1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5.7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5.7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5.7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5.7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5.75" customHeight="1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5.75" customHeight="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5.75" customHeight="1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5.75" customHeight="1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5.75" customHeight="1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5.75" customHeight="1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5.75" customHeight="1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5.75" customHeight="1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5.75" customHeight="1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5.75" customHeight="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5.75" customHeight="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5.75" customHeight="1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5.75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5.75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5.75" customHeight="1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5.75" customHeight="1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5.75" customHeight="1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5.75" customHeight="1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5.75" customHeight="1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5.75" customHeight="1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5.75" customHeight="1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5.75" customHeight="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5.75" customHeight="1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5.75" customHeight="1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5.75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5.75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5.75" customHeight="1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5.75" customHeight="1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5.75" customHeight="1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5.75" customHeight="1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5.75" customHeight="1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5.75" customHeight="1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5.75" customHeight="1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5.75" customHeight="1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5.75" customHeight="1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5.75" customHeight="1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5.75" customHeight="1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5.75" customHeight="1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5.75" customHeight="1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5.75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5.75" customHeight="1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5.75" customHeight="1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5.75" customHeight="1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5.75" customHeight="1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5.75" customHeight="1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5.75" customHeight="1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5.75" customHeight="1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5.75" customHeight="1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5.75" customHeight="1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5.75" customHeight="1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5.75" customHeight="1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5.75" customHeight="1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5.75" customHeight="1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5.75" customHeight="1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5.75" customHeight="1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5.75" customHeight="1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5.75" customHeight="1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5.75" customHeight="1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5.75" customHeight="1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5.75" customHeight="1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5.75" customHeight="1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5.75" customHeight="1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5.75" customHeight="1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5.75" customHeight="1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5.75" customHeight="1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5.75" customHeight="1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5.75" customHeight="1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5.75" customHeight="1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5.75" customHeight="1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5.75" customHeight="1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5.75" customHeight="1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5.75" customHeight="1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5.75" customHeight="1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5.75" customHeight="1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5.75" customHeight="1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5.75" customHeight="1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5.75" customHeight="1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5.75" customHeight="1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5.75" customHeight="1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5.75" customHeight="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5.75" customHeight="1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5.75" customHeight="1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5.75" customHeight="1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5.75" customHeight="1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5.75" customHeight="1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5.75" customHeight="1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5.75" customHeight="1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5.75" customHeight="1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5.75" customHeight="1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5.75" customHeight="1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5.75" customHeight="1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5.75" customHeight="1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5.75" customHeight="1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5.75" customHeight="1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5.75" customHeight="1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5.75" customHeight="1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5.75" customHeight="1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5.75" customHeight="1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5.75" customHeight="1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5.75" customHeight="1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5.75" customHeight="1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5.75" customHeight="1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5.75" customHeight="1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5.75" customHeight="1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5.75" customHeight="1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5.75" customHeight="1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5.75" customHeight="1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5.75" customHeight="1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5.75" customHeight="1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5.75" customHeight="1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5.75" customHeight="1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5.75" customHeight="1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5.75" customHeight="1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5.75" customHeight="1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5.75" customHeight="1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5.75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5.75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5.75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5.75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5.75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5.75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5.75" customHeight="1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5.75" customHeight="1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5.75" customHeight="1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5.75" customHeight="1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5.75" customHeight="1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5.75" customHeight="1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5.75" customHeight="1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5.75" customHeight="1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5.75" customHeight="1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5.75" customHeight="1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5.75" customHeight="1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5.75" customHeight="1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5.75" customHeight="1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5.75" customHeight="1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5.75" customHeight="1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5.75" customHeight="1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5.75" customHeight="1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5.75" customHeight="1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5.75" customHeight="1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5.75" customHeight="1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5.75" customHeight="1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5.75" customHeight="1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5.75" customHeight="1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5.75" customHeight="1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5.75" customHeight="1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5.75" customHeight="1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5.75" customHeight="1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5.75" customHeight="1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5.75" customHeight="1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5.75" customHeight="1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5.75" customHeight="1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5.75" customHeight="1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5.75" customHeight="1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5.75" customHeight="1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5.75" customHeight="1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5.75" customHeight="1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5.75" customHeight="1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5.75" customHeight="1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5.75" customHeight="1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5.75" customHeight="1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5.75" customHeight="1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5.75" customHeight="1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5.75" customHeight="1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5.75" customHeight="1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5.75" customHeight="1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5.75" customHeight="1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5.75" customHeight="1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5.75" customHeight="1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5.75" customHeight="1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5.75" customHeight="1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5.75" customHeight="1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5.75" customHeight="1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5.75" customHeight="1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5.75" customHeight="1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5.75" customHeight="1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5.75" customHeight="1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5.75" customHeight="1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5.75" customHeight="1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5.75" customHeight="1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5.75" customHeight="1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5.75" customHeight="1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5.75" customHeight="1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5.75" customHeight="1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5.75" customHeight="1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5.75" customHeight="1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5.75" customHeight="1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5.75" customHeight="1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5.75" customHeight="1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5.75" customHeight="1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5.75" customHeight="1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5.75" customHeight="1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5.75" customHeight="1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5.75" customHeight="1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5.75" customHeight="1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5.75" customHeight="1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5.75" customHeight="1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5.75" customHeight="1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5.75" customHeight="1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5.75" customHeight="1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5.75" customHeight="1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5.75" customHeight="1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5.75" customHeight="1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5.75" customHeight="1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5.75" customHeight="1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5.75" customHeight="1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5.75" customHeight="1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5.75" customHeight="1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5.75" customHeight="1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5.75" customHeight="1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5.75" customHeight="1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5.75" customHeight="1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5.75" customHeight="1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5.75" customHeight="1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5.75" customHeight="1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5.75" customHeight="1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5.75" customHeight="1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5.75" customHeight="1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5.75" customHeight="1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5.75" customHeight="1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5.75" customHeight="1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5.75" customHeight="1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5.75" customHeight="1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5.75" customHeight="1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5.75" customHeight="1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5.75" customHeight="1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5.75" customHeight="1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5.75" customHeight="1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5.75" customHeight="1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5.75" customHeight="1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5.75" customHeight="1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5.75" customHeight="1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5.75" customHeight="1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5.75" customHeight="1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5.75" customHeight="1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5.75" customHeight="1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5.75" customHeight="1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5.75" customHeight="1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5.75" customHeight="1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5.75" customHeight="1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5.75" customHeight="1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5.75" customHeight="1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5.75" customHeight="1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5.75" customHeight="1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5.75" customHeight="1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5.75" customHeight="1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5.75" customHeight="1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5.75" customHeight="1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5.75" customHeight="1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5.75" customHeight="1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5.75" customHeight="1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5.75" customHeight="1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5.75" customHeight="1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5.75" customHeight="1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5.75" customHeight="1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5.75" customHeight="1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5.75" customHeight="1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5.75" customHeight="1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5.75" customHeight="1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5.75" customHeight="1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5.75" customHeight="1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5.75" customHeight="1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5.75" customHeight="1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5.75" customHeight="1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5.75" customHeight="1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5.75" customHeight="1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5.75" customHeight="1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5.75" customHeight="1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5.75" customHeight="1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5.75" customHeight="1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5.75" customHeight="1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5.75" customHeight="1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5.75" customHeight="1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5.75" customHeight="1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5.75" customHeight="1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5.75" customHeight="1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5.75" customHeight="1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5.75" customHeight="1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5.75" customHeight="1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5.75" customHeight="1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5.75" customHeight="1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5.75" customHeight="1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5.75" customHeight="1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5.75" customHeight="1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5.75" customHeight="1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5.75" customHeight="1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5.75" customHeight="1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5.75" customHeight="1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5.75" customHeight="1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5.75" customHeight="1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5.75" customHeight="1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5.75" customHeight="1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5.75" customHeight="1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5.75" customHeight="1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5.75" customHeight="1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5.75" customHeight="1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5.75" customHeight="1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5.75" customHeight="1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5.75" customHeight="1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5.75" customHeight="1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5.75" customHeight="1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5.75" customHeight="1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5.75" customHeight="1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5.75" customHeight="1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5.75" customHeight="1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5.75" customHeight="1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5.75" customHeight="1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5.75" customHeight="1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5.75" customHeight="1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5.75" customHeight="1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5.75" customHeight="1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5.75" customHeight="1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5.75" customHeight="1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5.75" customHeight="1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5.75" customHeight="1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5.75" customHeight="1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5.75" customHeight="1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5.75" customHeight="1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5.75" customHeight="1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5.75" customHeight="1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5.75" customHeight="1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5.75" customHeight="1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5.75" customHeight="1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5.75" customHeight="1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5.75" customHeight="1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5.75" customHeight="1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5.75" customHeight="1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5.75" customHeight="1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5.75" customHeight="1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5.75" customHeight="1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5.75" customHeight="1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5.75" customHeight="1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5.75" customHeight="1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5.75" customHeight="1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5.75" customHeight="1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5.75" customHeight="1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5.75" customHeight="1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5.75" customHeight="1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5.75" customHeight="1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5.75" customHeight="1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5.75" customHeight="1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5.75" customHeight="1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5.75" customHeight="1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5.75" customHeight="1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5.75" customHeight="1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5.75" customHeight="1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5.75" customHeight="1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5.75" customHeight="1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5.75" customHeight="1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5.75" customHeight="1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5.75" customHeight="1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5.75" customHeight="1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5.75" customHeight="1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5.75" customHeight="1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5.75" customHeight="1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5.75" customHeight="1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5.75" customHeight="1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5.75" customHeight="1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5.75" customHeight="1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5.75" customHeight="1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5.75" customHeight="1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5.75" customHeight="1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5.75" customHeight="1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5.75" customHeight="1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5.75" customHeight="1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5.75" customHeight="1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5.75" customHeight="1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5.75" customHeight="1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5.75" customHeight="1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5.75" customHeight="1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5.75" customHeight="1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5.75" customHeight="1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5.75" customHeight="1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5.75" customHeight="1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5.75" customHeight="1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5.75" customHeight="1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5.75" customHeight="1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5.75" customHeight="1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5.75" customHeight="1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5.75" customHeight="1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5.75" customHeight="1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5.75" customHeight="1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5.75" customHeight="1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5.75" customHeight="1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5.75" customHeight="1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5.75" customHeight="1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5.75" customHeight="1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5.75" customHeight="1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5.75" customHeight="1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5.75" customHeight="1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5.75" customHeight="1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5.75" customHeight="1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5.75" customHeight="1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5.75" customHeight="1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5.75" customHeight="1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5.75" customHeight="1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5.75" customHeight="1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5.75" customHeight="1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5.75" customHeight="1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5.75" customHeight="1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5.75" customHeight="1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5.75" customHeight="1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5.75" customHeight="1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5.75" customHeight="1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5.75" customHeight="1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5.75" customHeight="1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5.75" customHeight="1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5.75" customHeight="1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5.75" customHeight="1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5.75" customHeight="1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5.75" customHeight="1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5.75" customHeight="1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5.75" customHeight="1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5.75" customHeight="1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5.75" customHeight="1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5.75" customHeight="1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5.75" customHeight="1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5.75" customHeight="1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5.75" customHeight="1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5.75" customHeight="1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5.75" customHeight="1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5.75" customHeight="1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5.75" customHeight="1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5.75" customHeight="1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5.75" customHeight="1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5.75" customHeight="1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5.75" customHeight="1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5.75" customHeight="1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5.75" customHeight="1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5.75" customHeight="1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5.75" customHeight="1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5.75" customHeight="1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5.75" customHeight="1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5.75" customHeight="1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5.75" customHeight="1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5.75" customHeight="1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5.75" customHeight="1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5.75" customHeight="1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5.75" customHeight="1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5.75" customHeight="1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5.75" customHeight="1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5.75" customHeight="1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5.75" customHeight="1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5.75" customHeight="1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5.75" customHeight="1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5.75" customHeight="1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5.75" customHeight="1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5.75" customHeight="1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5.75" customHeight="1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5.75" customHeight="1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5.75" customHeight="1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5.75" customHeight="1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5.75" customHeight="1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5.75" customHeight="1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5.75" customHeight="1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5.75" customHeight="1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5.75" customHeight="1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5.75" customHeight="1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5.75" customHeight="1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5.75" customHeight="1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5.75" customHeight="1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5.75" customHeight="1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5.75" customHeight="1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5.75" customHeight="1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5.75" customHeight="1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5.75" customHeight="1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5.75" customHeight="1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5.75" customHeight="1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5.75" customHeight="1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5.75" customHeight="1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5.75" customHeight="1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5.75" customHeight="1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5.75" customHeight="1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5.75" customHeight="1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5.75" customHeight="1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5.75" customHeight="1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5.75" customHeight="1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5.75" customHeight="1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5.75" customHeight="1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5.75" customHeight="1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5.75" customHeight="1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5.75" customHeight="1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5.75" customHeight="1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5.75" customHeight="1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5.75" customHeight="1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5.75" customHeight="1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5.75" customHeight="1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5.75" customHeight="1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5.75" customHeight="1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5.75" customHeight="1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5.75" customHeight="1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5.75" customHeight="1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5.75" customHeight="1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5.75" customHeight="1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5.75" customHeight="1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5.75" customHeight="1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5.75" customHeight="1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5.75" customHeight="1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5.75" customHeight="1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5.75" customHeight="1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5.75" customHeight="1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5.75" customHeight="1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5.75" customHeight="1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5.75" customHeight="1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5.75" customHeight="1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5.75" customHeight="1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5.75" customHeight="1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5.75" customHeight="1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5.75" customHeight="1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5.75" customHeight="1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5.75" customHeight="1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5.75" customHeight="1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5.75" customHeight="1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5.75" customHeight="1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5.75" customHeight="1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5.75" customHeight="1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5.75" customHeight="1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5.75" customHeight="1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5.75" customHeight="1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5.75" customHeight="1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5.75" customHeight="1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5.75" customHeight="1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5.75" customHeight="1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5.75" customHeight="1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5.75" customHeight="1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5.75" customHeight="1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5.75" customHeight="1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5.75" customHeight="1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5.75" customHeight="1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5.75" customHeight="1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5.75" customHeight="1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5.75" customHeight="1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5.75" customHeight="1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5.75" customHeight="1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5.75" customHeight="1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5.75" customHeight="1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5.75" customHeight="1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5.75" customHeight="1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5.75" customHeight="1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5.75" customHeight="1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5.75" customHeight="1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5.75" customHeight="1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5.75" customHeight="1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5.75" customHeight="1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5.75" customHeight="1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5.75" customHeight="1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5.75" customHeight="1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5.75" customHeight="1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5.75" customHeight="1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5.75" customHeight="1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5.75" customHeight="1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5.75" customHeight="1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5.75" customHeight="1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5.75" customHeight="1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5.75" customHeight="1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5.75" customHeight="1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5.75" customHeight="1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5.75" customHeight="1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5.75" customHeight="1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5.75" customHeight="1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5.75" customHeight="1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5.75" customHeight="1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5.75" customHeight="1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5.75" customHeight="1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5.75" customHeight="1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5.75" customHeight="1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5.75" customHeight="1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5.75" customHeight="1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5.75" customHeight="1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5.75" customHeight="1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5.75" customHeight="1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5.75" customHeight="1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5.75" customHeight="1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5.75" customHeight="1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5.75" customHeight="1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5.75" customHeight="1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5.75" customHeight="1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5.75" customHeight="1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5.75" customHeight="1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5.75" customHeight="1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5.75" customHeight="1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5.75" customHeight="1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5.75" customHeight="1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5.75" customHeight="1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5.75" customHeight="1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5.75" customHeight="1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5.75" customHeight="1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5.75" customHeight="1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5.75" customHeight="1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5.75" customHeight="1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5.75" customHeight="1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5.75" customHeight="1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5.75" customHeight="1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5.75" customHeight="1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5.75" customHeight="1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5.75" customHeight="1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5.75" customHeight="1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5.75" customHeight="1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5.75" customHeight="1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5.75" customHeight="1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5.75" customHeight="1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5.75" customHeight="1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5.75" customHeight="1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5.75" customHeight="1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5.75" customHeight="1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5.75" customHeight="1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5.75" customHeight="1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5.75" customHeight="1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5.75" customHeight="1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5.75" customHeight="1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5.75" customHeight="1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5.75" customHeight="1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5.75" customHeight="1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5.75" customHeight="1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5.75" customHeight="1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5.75" customHeight="1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5.75" customHeight="1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5.75" customHeight="1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5.75" customHeight="1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5.75" customHeight="1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5.75" customHeight="1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5.75" customHeight="1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5.75" customHeight="1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5.75" customHeight="1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5.75" customHeight="1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5.75" customHeight="1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5.75" customHeight="1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5.75" customHeight="1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5.75" customHeight="1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5.75" customHeight="1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5.75" customHeight="1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5.75" customHeight="1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5.75" customHeight="1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5.75" customHeight="1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5.75" customHeight="1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5.75" customHeight="1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5.75" customHeight="1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5.75" customHeight="1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5.75" customHeight="1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5.75" customHeight="1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5.75" customHeight="1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5.75" customHeight="1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5.75" customHeight="1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5.75" customHeight="1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5.75" customHeight="1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5.75" customHeight="1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5.75" customHeight="1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5.75" customHeight="1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5.75" customHeight="1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5.75" customHeight="1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5.75" customHeight="1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5.75" customHeight="1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5.75" customHeight="1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5.75" customHeight="1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5.75" customHeight="1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5.75" customHeight="1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5.75" customHeight="1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5.75" customHeight="1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5.75" customHeight="1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5.75" customHeight="1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5.75" customHeight="1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5.75" customHeight="1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5.75" customHeight="1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5.75" customHeight="1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5.75" customHeight="1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5.75" customHeight="1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5.75" customHeight="1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5.75" customHeight="1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5.75" customHeight="1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5.75" customHeight="1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5.75" customHeight="1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5.75" customHeight="1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5.75" customHeight="1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5.75" customHeight="1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5.75" customHeight="1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5.75" customHeight="1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5.75" customHeight="1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5.75" customHeight="1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5.75" customHeight="1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5.75" customHeight="1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5.75" customHeight="1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5.75" customHeight="1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5.75" customHeight="1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5.75" customHeight="1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5.75" customHeight="1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5.75" customHeight="1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5.75" customHeight="1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5.75" customHeight="1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5.75" customHeight="1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5.75" customHeight="1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5.75" customHeight="1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5.75" customHeight="1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5.75" customHeight="1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5.75" customHeight="1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5.75" customHeight="1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5.75" customHeight="1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5.75" customHeight="1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5.75" customHeight="1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5.75" customHeight="1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5.75" customHeight="1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5.75" customHeight="1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5.75" customHeight="1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5.75" customHeight="1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5.75" customHeight="1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5.75" customHeight="1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5.75" customHeight="1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5.75" customHeight="1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5.75" customHeight="1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5.75" customHeight="1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5.75" customHeight="1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5.75" customHeight="1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5.75" customHeight="1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5.75" customHeight="1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5.75" customHeight="1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5.75" customHeight="1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5.75" customHeight="1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5.75" customHeight="1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5.75" customHeight="1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5.75" customHeight="1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5.75" customHeight="1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5.75" customHeight="1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5.75" customHeight="1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5.75" customHeight="1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5.75" customHeight="1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5.75" customHeight="1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5.75" customHeight="1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5.75" customHeight="1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5.75" customHeight="1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5.75" customHeight="1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5.75" customHeight="1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5.75" customHeight="1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5.75" customHeight="1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5.75" customHeight="1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5.75" customHeight="1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5.75" customHeight="1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5.75" customHeight="1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5.75" customHeight="1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5.75" customHeight="1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5.75" customHeight="1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5.75" customHeight="1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5.75" customHeight="1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5.75" customHeight="1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5.75" customHeight="1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5.75" customHeight="1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5.75" customHeight="1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5.75" customHeight="1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5.75" customHeight="1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5.75" customHeight="1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5.75" customHeight="1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5.75" customHeight="1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5.75" customHeight="1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5.75" customHeight="1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5.75" customHeight="1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5.75" customHeight="1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5.75" customHeight="1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5.75" customHeight="1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5.75" customHeight="1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5.75" customHeight="1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5.75" customHeight="1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5.75" customHeight="1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5.75" customHeight="1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5.75" customHeight="1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5.75" customHeight="1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5.75" customHeight="1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5.75" customHeight="1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5.75" customHeight="1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5.75" customHeight="1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5.75" customHeight="1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5.75" customHeight="1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5.75" customHeight="1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5.75" customHeight="1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5.75" customHeight="1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5.75" customHeight="1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5.75" customHeight="1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5.75" customHeight="1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5.75" customHeight="1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5.75" customHeight="1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5.75" customHeight="1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5.75" customHeight="1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5.75" customHeight="1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5.75" customHeight="1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5.75" customHeight="1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5.75" customHeight="1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5.75" customHeight="1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5.75" customHeight="1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5.75" customHeight="1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5.75" customHeight="1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5.75" customHeight="1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5.75" customHeight="1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5.75" customHeight="1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5.75" customHeight="1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5.75" customHeight="1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5.75" customHeight="1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5.75" customHeight="1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5.75" customHeight="1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5.75" customHeight="1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5.75" customHeight="1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5.75" customHeight="1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5.75" customHeight="1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5.75" customHeight="1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5.75" customHeight="1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5.75" customHeight="1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5.75" customHeight="1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5.75" customHeight="1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5.75" customHeight="1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5.75" customHeight="1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5.75" customHeight="1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5.75" customHeight="1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5.75" customHeight="1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5.75" customHeight="1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5.75" customHeight="1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5.75" customHeight="1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5.75" customHeight="1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5.75" customHeight="1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5.75" customHeight="1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5.75" customHeight="1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5.75" customHeight="1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5.75" customHeight="1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5.75" customHeight="1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5.75" customHeight="1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5.75" customHeight="1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5.75" customHeight="1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5.75" customHeight="1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5.75" customHeight="1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5.75" customHeight="1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5.75" customHeight="1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5.75" customHeight="1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5.75" customHeight="1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5.75" customHeight="1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5.75" customHeight="1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5.75" customHeight="1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5.75" customHeight="1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5.75" customHeight="1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5.75" customHeight="1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5.75" customHeight="1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5.75" customHeight="1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5.75" customHeight="1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5.75" customHeight="1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5.75" customHeight="1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5.75" customHeight="1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5.75" customHeight="1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5.75" customHeight="1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5.75" customHeight="1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5.75" customHeight="1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5.75" customHeight="1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5.75" customHeight="1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5.75" customHeight="1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5.75" customHeight="1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5.75" customHeight="1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5.75" customHeight="1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5.75" customHeight="1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5.75" customHeight="1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5.75" customHeight="1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5.75" customHeight="1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5.75" customHeight="1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5.75" customHeight="1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5.75" customHeight="1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5.75" customHeight="1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5.75" customHeight="1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5.75" customHeight="1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5.75" customHeight="1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5.75" customHeight="1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5.75" customHeight="1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5.75" customHeight="1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5.75" customHeight="1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5.75" customHeight="1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5.75" customHeight="1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5.75" customHeight="1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5.75" customHeight="1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5.75" customHeight="1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5.75" customHeight="1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5.75" customHeight="1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5.75" customHeight="1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5.75" customHeight="1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5.75" customHeight="1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5.75" customHeight="1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5.75" customHeight="1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5.75" customHeight="1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5.75" customHeight="1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5.75" customHeight="1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5.75" customHeight="1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5.75" customHeight="1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5.75" customHeight="1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5.75" customHeight="1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5.75" customHeight="1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5.75" customHeight="1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5.75" customHeight="1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5.75" customHeight="1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5.75" customHeight="1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5.75" customHeight="1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5.75" customHeight="1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5.75" customHeight="1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5.75" customHeight="1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5.75" customHeight="1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5.75" customHeight="1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5.75" customHeight="1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5.75" customHeight="1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5.75" customHeight="1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5.75" customHeight="1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5.75" customHeight="1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5.75" customHeight="1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5.75" customHeight="1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5.75" customHeight="1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5.75" customHeight="1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5.75" customHeight="1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5.75" customHeight="1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5.75" customHeight="1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5.75" customHeight="1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</sheetData>
  <mergeCells count="13">
    <mergeCell ref="A7:F7"/>
    <mergeCell ref="A8:F8"/>
    <mergeCell ref="A1:F1"/>
    <mergeCell ref="A2:F2"/>
    <mergeCell ref="A3:F3"/>
    <mergeCell ref="A5:F5"/>
    <mergeCell ref="A6:F6"/>
    <mergeCell ref="A9:F9"/>
    <mergeCell ref="A10:F10"/>
    <mergeCell ref="A11:F11"/>
    <mergeCell ref="A19:C20"/>
    <mergeCell ref="D19:E19"/>
    <mergeCell ref="D20:E20"/>
  </mergeCells>
  <pageMargins left="0.31527777777777799" right="0.31527777777777799" top="0.78749999999999998" bottom="0.78749999999999998" header="0" footer="0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VIGIA 12 x 36 DIURNO</vt:lpstr>
      <vt:lpstr>VIGIA 12 X 36 NOTURNO</vt:lpstr>
      <vt:lpstr>VIGIA 8h</vt:lpstr>
      <vt:lpstr>ANEXO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Cliente</cp:lastModifiedBy>
  <dcterms:modified xsi:type="dcterms:W3CDTF">2021-10-06T17:51:49Z</dcterms:modified>
</cp:coreProperties>
</file>