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ente\Downloads\"/>
    </mc:Choice>
  </mc:AlternateContent>
  <bookViews>
    <workbookView xWindow="0" yWindow="0" windowWidth="20490" windowHeight="7755"/>
  </bookViews>
  <sheets>
    <sheet name="RESUMO" sheetId="1" r:id="rId1"/>
    <sheet name="VIGIA 12 x 36 DIURNO" sheetId="2" r:id="rId2"/>
    <sheet name="VIGIA 12 X 36 NOTURNO" sheetId="3" r:id="rId3"/>
    <sheet name="VIGIA 8h" sheetId="4" r:id="rId4"/>
    <sheet name="ANEXO V" sheetId="5" r:id="rId5"/>
  </sheets>
  <calcPr calcId="152511"/>
</workbook>
</file>

<file path=xl/calcChain.xml><?xml version="1.0" encoding="utf-8"?>
<calcChain xmlns="http://schemas.openxmlformats.org/spreadsheetml/2006/main">
  <c r="E18" i="5" l="1"/>
  <c r="F18" i="5" s="1"/>
  <c r="E17" i="5"/>
  <c r="F17" i="5" s="1"/>
  <c r="E16" i="5"/>
  <c r="F16" i="5" s="1"/>
  <c r="E15" i="5"/>
  <c r="F15" i="5" s="1"/>
  <c r="E14" i="5"/>
  <c r="F14" i="5" s="1"/>
  <c r="E13" i="5"/>
  <c r="F13" i="5" s="1"/>
  <c r="G142" i="4"/>
  <c r="H121" i="4"/>
  <c r="H58" i="4"/>
  <c r="H60" i="4" s="1"/>
  <c r="I44" i="4"/>
  <c r="I36" i="4"/>
  <c r="I35" i="4"/>
  <c r="I34" i="4"/>
  <c r="I32" i="4"/>
  <c r="I29" i="4"/>
  <c r="I37" i="4" s="1"/>
  <c r="I131" i="4" s="1"/>
  <c r="G10" i="1" s="1"/>
  <c r="I23" i="4"/>
  <c r="G142" i="3"/>
  <c r="H121" i="3"/>
  <c r="H60" i="3"/>
  <c r="H58" i="3"/>
  <c r="I44" i="3"/>
  <c r="I36" i="3"/>
  <c r="I35" i="3"/>
  <c r="I34" i="3"/>
  <c r="I32" i="3"/>
  <c r="I29" i="3"/>
  <c r="I37" i="3" s="1"/>
  <c r="I131" i="3" s="1"/>
  <c r="G9" i="1" s="1"/>
  <c r="I25" i="3"/>
  <c r="I26" i="3" s="1"/>
  <c r="I24" i="3"/>
  <c r="G142" i="2"/>
  <c r="H121" i="2"/>
  <c r="H58" i="2"/>
  <c r="H60" i="2" s="1"/>
  <c r="I44" i="2"/>
  <c r="I36" i="2"/>
  <c r="I35" i="2"/>
  <c r="I34" i="2"/>
  <c r="I32" i="2"/>
  <c r="I29" i="2"/>
  <c r="I37" i="2" s="1"/>
  <c r="I131" i="2" s="1"/>
  <c r="G7" i="1" s="1"/>
  <c r="I24" i="2"/>
  <c r="I26" i="2" s="1"/>
  <c r="I89" i="3" l="1"/>
  <c r="I83" i="3"/>
  <c r="I73" i="3"/>
  <c r="I66" i="3"/>
  <c r="I67" i="3" s="1"/>
  <c r="I58" i="3"/>
  <c r="I55" i="3"/>
  <c r="I52" i="3"/>
  <c r="I130" i="3"/>
  <c r="I88" i="3"/>
  <c r="I78" i="3"/>
  <c r="I54" i="3"/>
  <c r="I90" i="3"/>
  <c r="I80" i="3"/>
  <c r="I59" i="3"/>
  <c r="I56" i="3"/>
  <c r="I91" i="3"/>
  <c r="I87" i="3"/>
  <c r="I93" i="3" s="1"/>
  <c r="I81" i="3"/>
  <c r="I57" i="3"/>
  <c r="I53" i="3"/>
  <c r="I91" i="2"/>
  <c r="I87" i="2"/>
  <c r="I81" i="2"/>
  <c r="I82" i="2" s="1"/>
  <c r="I57" i="2"/>
  <c r="I53" i="2"/>
  <c r="I54" i="2"/>
  <c r="I90" i="2"/>
  <c r="I80" i="2"/>
  <c r="I59" i="2"/>
  <c r="I56" i="2"/>
  <c r="I52" i="2"/>
  <c r="I89" i="2"/>
  <c r="I83" i="2"/>
  <c r="I73" i="2"/>
  <c r="I74" i="2" s="1"/>
  <c r="I66" i="2"/>
  <c r="I67" i="2" s="1"/>
  <c r="I58" i="2"/>
  <c r="I55" i="2"/>
  <c r="I130" i="2"/>
  <c r="I88" i="2"/>
  <c r="I78" i="2"/>
  <c r="F19" i="5"/>
  <c r="F20" i="5" s="1"/>
  <c r="I68" i="3"/>
  <c r="I82" i="3"/>
  <c r="I24" i="4"/>
  <c r="I26" i="4" s="1"/>
  <c r="I130" i="4" l="1"/>
  <c r="I88" i="4"/>
  <c r="I78" i="4"/>
  <c r="I91" i="4"/>
  <c r="I87" i="4"/>
  <c r="I81" i="4"/>
  <c r="I82" i="4" s="1"/>
  <c r="I57" i="4"/>
  <c r="I53" i="4"/>
  <c r="I90" i="4"/>
  <c r="I80" i="4"/>
  <c r="I59" i="4"/>
  <c r="I56" i="4"/>
  <c r="I52" i="4"/>
  <c r="I89" i="4"/>
  <c r="I83" i="4"/>
  <c r="I73" i="4"/>
  <c r="I66" i="4"/>
  <c r="I67" i="4" s="1"/>
  <c r="I58" i="4"/>
  <c r="I55" i="4"/>
  <c r="I54" i="4"/>
  <c r="I60" i="2"/>
  <c r="I98" i="2" s="1"/>
  <c r="I84" i="2"/>
  <c r="I101" i="2" s="1"/>
  <c r="I79" i="2"/>
  <c r="I93" i="2"/>
  <c r="I79" i="3"/>
  <c r="I84" i="3"/>
  <c r="I101" i="3" s="1"/>
  <c r="F9" i="1"/>
  <c r="I69" i="3"/>
  <c r="I99" i="3" s="1"/>
  <c r="I94" i="3"/>
  <c r="I95" i="3" s="1"/>
  <c r="I102" i="3" s="1"/>
  <c r="H43" i="4"/>
  <c r="I43" i="4" s="1"/>
  <c r="I45" i="4" s="1"/>
  <c r="I132" i="4" s="1"/>
  <c r="H10" i="1" s="1"/>
  <c r="H43" i="2"/>
  <c r="I43" i="2" s="1"/>
  <c r="I45" i="2" s="1"/>
  <c r="H43" i="3"/>
  <c r="I43" i="3" s="1"/>
  <c r="I45" i="3" s="1"/>
  <c r="F7" i="1"/>
  <c r="I75" i="2"/>
  <c r="I100" i="2" s="1"/>
  <c r="I60" i="3"/>
  <c r="I98" i="3" s="1"/>
  <c r="I74" i="3"/>
  <c r="I75" i="3"/>
  <c r="I100" i="3" s="1"/>
  <c r="I68" i="2"/>
  <c r="I69" i="2" s="1"/>
  <c r="I99" i="2" s="1"/>
  <c r="I75" i="4" l="1"/>
  <c r="I100" i="4" s="1"/>
  <c r="I74" i="4"/>
  <c r="I79" i="4"/>
  <c r="I84" i="4" s="1"/>
  <c r="I101" i="4" s="1"/>
  <c r="I68" i="4"/>
  <c r="I69" i="4" s="1"/>
  <c r="I99" i="4" s="1"/>
  <c r="I104" i="3"/>
  <c r="I133" i="3" s="1"/>
  <c r="I9" i="1" s="1"/>
  <c r="I60" i="4"/>
  <c r="I98" i="4" s="1"/>
  <c r="I93" i="4"/>
  <c r="I94" i="2"/>
  <c r="I95" i="2" s="1"/>
  <c r="I102" i="2" s="1"/>
  <c r="I104" i="2" s="1"/>
  <c r="I132" i="3"/>
  <c r="I107" i="3"/>
  <c r="I108" i="3" s="1"/>
  <c r="I109" i="3" s="1"/>
  <c r="I110" i="3" s="1"/>
  <c r="I132" i="2"/>
  <c r="F10" i="1"/>
  <c r="I133" i="2" l="1"/>
  <c r="I7" i="1" s="1"/>
  <c r="I107" i="2"/>
  <c r="I108" i="2" s="1"/>
  <c r="I109" i="2" s="1"/>
  <c r="I110" i="2" s="1"/>
  <c r="H7" i="1"/>
  <c r="I134" i="2"/>
  <c r="H9" i="1"/>
  <c r="I134" i="3"/>
  <c r="I111" i="3"/>
  <c r="I95" i="4"/>
  <c r="I102" i="4" s="1"/>
  <c r="I104" i="4" s="1"/>
  <c r="I94" i="4"/>
  <c r="I133" i="4" l="1"/>
  <c r="I107" i="4"/>
  <c r="I108" i="4" s="1"/>
  <c r="I111" i="4" s="1"/>
  <c r="I109" i="4"/>
  <c r="I110" i="4" s="1"/>
  <c r="I114" i="3"/>
  <c r="I118" i="3"/>
  <c r="I115" i="3"/>
  <c r="I111" i="2"/>
  <c r="I118" i="4" l="1"/>
  <c r="I115" i="4"/>
  <c r="I114" i="4"/>
  <c r="I121" i="4" s="1"/>
  <c r="I119" i="4"/>
  <c r="I135" i="4" s="1"/>
  <c r="J10" i="1" s="1"/>
  <c r="K10" i="1" s="1"/>
  <c r="I115" i="2"/>
  <c r="I118" i="2"/>
  <c r="I114" i="2"/>
  <c r="I121" i="3"/>
  <c r="I119" i="3"/>
  <c r="I135" i="3" s="1"/>
  <c r="I10" i="1"/>
  <c r="I134" i="4"/>
  <c r="I121" i="2" l="1"/>
  <c r="I119" i="2"/>
  <c r="I135" i="2" s="1"/>
  <c r="I136" i="4"/>
  <c r="H18" i="1"/>
  <c r="J18" i="1" s="1"/>
  <c r="L10" i="1"/>
  <c r="J9" i="1"/>
  <c r="K9" i="1" s="1"/>
  <c r="I136" i="3"/>
  <c r="G140" i="4" l="1"/>
  <c r="G144" i="4" s="1"/>
  <c r="I137" i="4"/>
  <c r="J7" i="1"/>
  <c r="K7" i="1" s="1"/>
  <c r="I136" i="2"/>
  <c r="G140" i="3"/>
  <c r="G144" i="3" s="1"/>
  <c r="I137" i="3"/>
  <c r="L9" i="1"/>
  <c r="H17" i="1"/>
  <c r="J17" i="1" s="1"/>
  <c r="I137" i="2" l="1"/>
  <c r="G140" i="2"/>
  <c r="G144" i="2" s="1"/>
  <c r="H16" i="1"/>
  <c r="J16" i="1" s="1"/>
  <c r="J19" i="1" s="1"/>
  <c r="L7" i="1"/>
  <c r="L12" i="1" s="1"/>
</calcChain>
</file>

<file path=xl/sharedStrings.xml><?xml version="1.0" encoding="utf-8"?>
<sst xmlns="http://schemas.openxmlformats.org/spreadsheetml/2006/main" count="745" uniqueCount="264">
  <si>
    <t>ANEXO XIII - RESUMOS</t>
  </si>
  <si>
    <t>PLANILHAS DE CUSTOS E DE FORMAÇÃO DE PREÇOS</t>
  </si>
  <si>
    <t>PROCESSO  n°   241/21</t>
  </si>
  <si>
    <t>PREGÃO ELETRÔNICO CMV Nº 12/2021</t>
  </si>
  <si>
    <t>Horas Semanal</t>
  </si>
  <si>
    <t>Nº de Trabalhadores</t>
  </si>
  <si>
    <t>Módulo 1: Composição da Remuneração</t>
  </si>
  <si>
    <t>Módulo 2: Benefícios Mensais e Diários</t>
  </si>
  <si>
    <t>Módulo 3: Insumos Diversos</t>
  </si>
  <si>
    <t>Módulo 4: Encargos Sociais e Trabalhistas</t>
  </si>
  <si>
    <t>Módulo 5: Custos Indiretos , Lucro e Tributos</t>
  </si>
  <si>
    <t>Valor Mensal por posto (unidade)</t>
  </si>
  <si>
    <t>Total Mensal</t>
  </si>
  <si>
    <t>VIGIA (12h x 36h) Diurno</t>
  </si>
  <si>
    <t>36hs</t>
  </si>
  <si>
    <t>VIGIA (12h x 36h) Noturno</t>
  </si>
  <si>
    <t>VIGIA (8h)</t>
  </si>
  <si>
    <t>40hs</t>
  </si>
  <si>
    <t>TOTAL MENSAL DOS SERVIÇOS</t>
  </si>
  <si>
    <t>QUADRO RESUMO DO CONTRATO</t>
  </si>
  <si>
    <t>Serviço</t>
  </si>
  <si>
    <t>Valor Mensal por Unidade de Serviço</t>
  </si>
  <si>
    <t>Quantidade de Unidade de Serviços</t>
  </si>
  <si>
    <t>Valor mensal do serviço</t>
  </si>
  <si>
    <r>
      <rPr>
        <b/>
        <sz val="12"/>
        <color theme="1"/>
        <rFont val="Calibri"/>
      </rPr>
      <t>VIGIA DIURNO</t>
    </r>
    <r>
      <rPr>
        <sz val="12"/>
        <color theme="1"/>
        <rFont val="Calibri"/>
      </rPr>
      <t xml:space="preserve"> (12h x 36h) - 15% ADICIONAL DE RISCO</t>
    </r>
  </si>
  <si>
    <r>
      <rPr>
        <b/>
        <sz val="12"/>
        <color theme="1"/>
        <rFont val="Calibri"/>
      </rPr>
      <t xml:space="preserve">VIGIA NOTURNO </t>
    </r>
    <r>
      <rPr>
        <sz val="12"/>
        <color theme="1"/>
        <rFont val="Calibri"/>
      </rPr>
      <t>(12h x 36h) - 15% ADICIONAL DE RISCO + Ad. Not.</t>
    </r>
  </si>
  <si>
    <r>
      <rPr>
        <b/>
        <sz val="12"/>
        <color theme="1"/>
        <rFont val="Calibri"/>
      </rPr>
      <t xml:space="preserve">VIGIA </t>
    </r>
    <r>
      <rPr>
        <sz val="12"/>
        <color theme="1"/>
        <rFont val="Calibri"/>
      </rPr>
      <t>(8h) - 15% ADICIONAL DE RISCO</t>
    </r>
  </si>
  <si>
    <t>Valor Mensal do Contrato</t>
  </si>
  <si>
    <t>VIGIA - Regime de Tributação:  Lucro Presumido</t>
  </si>
  <si>
    <r>
      <rPr>
        <b/>
        <sz val="18"/>
        <color theme="1"/>
        <rFont val="Arial"/>
      </rPr>
      <t>ANEXO   XIII</t>
    </r>
    <r>
      <rPr>
        <b/>
        <sz val="18"/>
        <color rgb="FFFF0000"/>
        <rFont val="Arial"/>
      </rPr>
      <t xml:space="preserve"> </t>
    </r>
    <r>
      <rPr>
        <b/>
        <sz val="18"/>
        <color theme="1"/>
        <rFont val="Arial"/>
      </rPr>
      <t xml:space="preserve"> do Pregão CMV nº</t>
    </r>
    <r>
      <rPr>
        <b/>
        <sz val="18"/>
        <color rgb="FFFF0000"/>
        <rFont val="Arial"/>
      </rPr>
      <t xml:space="preserve">   12/2021
</t>
    </r>
    <r>
      <rPr>
        <b/>
        <sz val="18"/>
        <color theme="1"/>
        <rFont val="Arial"/>
      </rPr>
      <t xml:space="preserve">PLANILHA DE CUSTOS E FORMAÇÃO DE PREÇOS </t>
    </r>
    <r>
      <rPr>
        <b/>
        <sz val="18"/>
        <color rgb="FF800080"/>
        <rFont val="Arial"/>
      </rPr>
      <t xml:space="preserve"> </t>
    </r>
  </si>
  <si>
    <t>Nº do processo: 241/21</t>
  </si>
  <si>
    <t>Licitação nº:</t>
  </si>
  <si>
    <t>Pregão Eletrônico nº  12/2021</t>
  </si>
  <si>
    <t>Dia:  30/09/2021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</si>
  <si>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</si>
  <si>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</si>
  <si>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</si>
  <si>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</si>
  <si>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</si>
  <si>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Viamão/RS</t>
  </si>
  <si>
    <t>C</t>
  </si>
  <si>
    <t>Ano do Acordo, Convenção Coletiva ou Sentença Normativa em Dissídio Coletivo</t>
  </si>
  <si>
    <r>
      <rPr>
        <b/>
        <sz val="10"/>
        <color rgb="FF1F497D"/>
        <rFont val="Arial"/>
      </rPr>
      <t xml:space="preserve">01/01/21 a 31/12/23 </t>
    </r>
    <r>
      <rPr>
        <i/>
        <sz val="9"/>
        <color rgb="FF1F497D"/>
        <rFont val="Arial"/>
      </rPr>
      <t>SIND DAS EMPR DE SEGURANCA E VIGILANCIA DO EST DO RGS</t>
    </r>
    <r>
      <rPr>
        <sz val="9"/>
        <color rgb="FF1F497D"/>
        <rFont val="Arial"/>
      </rPr>
      <t xml:space="preserve"> </t>
    </r>
    <r>
      <rPr>
        <b/>
        <sz val="9"/>
        <color rgb="FF1F497D"/>
        <rFont val="Arial"/>
      </rPr>
      <t xml:space="preserve">e </t>
    </r>
    <r>
      <rPr>
        <i/>
        <sz val="10"/>
        <color rgb="FF1F497D"/>
        <rFont val="Arial"/>
      </rPr>
      <t>SIND PROFI VIGIL, EMPREG DE EMPR SEG E VIGIL DE PORTO ALEGRE E REGIAO METROPOLITANA DO RGS</t>
    </r>
  </si>
  <si>
    <t>D</t>
  </si>
  <si>
    <t>Número de meses de execução contratual</t>
  </si>
  <si>
    <r>
      <rPr>
        <b/>
        <sz val="11"/>
        <color theme="1"/>
        <rFont val="Arial"/>
      </rPr>
      <t xml:space="preserve">ANEXO   III </t>
    </r>
    <r>
      <rPr>
        <b/>
        <u/>
        <sz val="11"/>
        <color theme="1"/>
        <rFont val="Arial"/>
      </rPr>
      <t>- A</t>
    </r>
    <r>
      <rPr>
        <b/>
        <sz val="11"/>
        <color theme="1"/>
        <rFont val="Arial"/>
      </rPr>
      <t xml:space="preserve"> 
MÃO DE OBRA                                                                                                                                                                                                                                                                                         
                                                                                                                                                                                                       Mão de obra vinculada à execução contratual
</t>
    </r>
  </si>
  <si>
    <t>Dados complementares para composição dos custos referente à mão de obra</t>
  </si>
  <si>
    <t>Tipo de serviço</t>
  </si>
  <si>
    <t>Vigia</t>
  </si>
  <si>
    <r>
      <rPr>
        <b/>
        <sz val="10"/>
        <color theme="1"/>
        <rFont val="Arial"/>
      </rPr>
      <t xml:space="preserve">Salário normativo da categoria profissional - </t>
    </r>
    <r>
      <rPr>
        <b/>
        <sz val="10"/>
        <color rgb="FF0000FF"/>
        <rFont val="Arial"/>
      </rPr>
      <t xml:space="preserve"> </t>
    </r>
    <r>
      <rPr>
        <b/>
        <sz val="10"/>
        <color rgb="FF333399"/>
        <rFont val="Arial"/>
      </rPr>
      <t>para a jornada de 44 h/sem</t>
    </r>
  </si>
  <si>
    <r>
      <rPr>
        <b/>
        <sz val="10"/>
        <color theme="1"/>
        <rFont val="Arial"/>
      </rPr>
      <t xml:space="preserve">Categoria profissional  </t>
    </r>
    <r>
      <rPr>
        <b/>
        <sz val="10"/>
        <color rgb="FF1F497D"/>
        <rFont val="Arial"/>
      </rPr>
      <t>CBO: 5174-20</t>
    </r>
  </si>
  <si>
    <t>Vigia Diurno</t>
  </si>
  <si>
    <t>Data base da categoria (dia/mês/ano)</t>
  </si>
  <si>
    <t>1º de janeiro de 2021</t>
  </si>
  <si>
    <t>Nota: Deverá ser elaborado um quadro para cada tipo de serviço.</t>
  </si>
  <si>
    <t xml:space="preserve">                                                                     MÓDULO 1: COMPOSIÇÃO DA REMUNERAÇÃO</t>
  </si>
  <si>
    <t xml:space="preserve">Composição da Remuneração </t>
  </si>
  <si>
    <t>Nº de dias úteis</t>
  </si>
  <si>
    <t>Nº Vigias</t>
  </si>
  <si>
    <t>Nº Horas/Mês</t>
  </si>
  <si>
    <t>%</t>
  </si>
  <si>
    <t xml:space="preserve">Valor (R$) </t>
  </si>
  <si>
    <t>Salário-base</t>
  </si>
  <si>
    <r>
      <rPr>
        <b/>
        <sz val="10"/>
        <color theme="1"/>
        <rFont val="Arial"/>
      </rPr>
      <t xml:space="preserve">Adicional de Risco </t>
    </r>
    <r>
      <rPr>
        <b/>
        <sz val="10"/>
        <color rgb="FF333399"/>
        <rFont val="Arial"/>
      </rPr>
      <t>(15,00% do SB) - CLÁUSULA 30ª</t>
    </r>
  </si>
  <si>
    <t>Outros (especificar)</t>
  </si>
  <si>
    <t>Total da Remuneração</t>
  </si>
  <si>
    <t>MÓDULO 2 : BENEFÍCIOS MENSAIS E DIÁRIOS</t>
  </si>
  <si>
    <t>Benefícios Mensais e Diários</t>
  </si>
  <si>
    <t>Valor unit.(R$)</t>
  </si>
  <si>
    <t>Valor (R$)</t>
  </si>
  <si>
    <r>
      <rPr>
        <b/>
        <sz val="10"/>
        <color theme="1"/>
        <rFont val="Arial"/>
      </rPr>
      <t xml:space="preserve">Transporte                                              </t>
    </r>
    <r>
      <rPr>
        <b/>
        <sz val="10"/>
        <color rgb="FF000080"/>
        <rFont val="Arial"/>
      </rPr>
      <t xml:space="preserve"> </t>
    </r>
    <r>
      <rPr>
        <b/>
        <sz val="10"/>
        <color rgb="FF333399"/>
        <rFont val="Arial"/>
      </rPr>
      <t>Cálculo do valor: [(2xVTx15) – (6%xSB)]</t>
    </r>
  </si>
  <si>
    <r>
      <rPr>
        <b/>
        <sz val="9"/>
        <color theme="1"/>
        <rFont val="Arial"/>
      </rPr>
      <t xml:space="preserve">      A.1) Valor da passagem do transporte coletivo no município de prestação dos serviços:</t>
    </r>
    <r>
      <rPr>
        <b/>
        <sz val="9"/>
        <color rgb="FFFF0000"/>
        <rFont val="Arial"/>
      </rPr>
      <t xml:space="preserve"> </t>
    </r>
  </si>
  <si>
    <t>-</t>
  </si>
  <si>
    <t xml:space="preserve">      A.2) Quantidade de passagens por dia por empregado:</t>
  </si>
  <si>
    <r>
      <rPr>
        <b/>
        <sz val="10"/>
        <color theme="1"/>
        <rFont val="Arial"/>
      </rPr>
      <t xml:space="preserve">Auxílio-alimentação  (vales, cesta básica, entre outros) </t>
    </r>
    <r>
      <rPr>
        <b/>
        <sz val="8"/>
        <color rgb="FF000080"/>
        <rFont val="Arial"/>
      </rPr>
      <t>Cálculo do valor = [(15xVA)x(1-</t>
    </r>
    <r>
      <rPr>
        <b/>
        <sz val="10"/>
        <color rgb="FF000080"/>
        <rFont val="Arial"/>
      </rPr>
      <t>0,20</t>
    </r>
    <r>
      <rPr>
        <b/>
        <sz val="8"/>
        <color rgb="FF000080"/>
        <rFont val="Arial"/>
      </rPr>
      <t>)]</t>
    </r>
  </si>
  <si>
    <r>
      <rPr>
        <b/>
        <sz val="9"/>
        <color theme="1"/>
        <rFont val="Arial"/>
      </rPr>
      <t xml:space="preserve">      B.1) Valor do auxílio-alimentação </t>
    </r>
    <r>
      <rPr>
        <b/>
        <sz val="9"/>
        <color rgb="FF000080"/>
        <rFont val="Arial"/>
      </rPr>
      <t>(CLÁUSULA 33 da CCT )</t>
    </r>
    <r>
      <rPr>
        <b/>
        <sz val="9"/>
        <color theme="1"/>
        <rFont val="Arial"/>
      </rPr>
      <t xml:space="preserve">: </t>
    </r>
  </si>
  <si>
    <t>Assistência médica e familiar</t>
  </si>
  <si>
    <t>Auxílio-creche</t>
  </si>
  <si>
    <t>E</t>
  </si>
  <si>
    <t>Total de Benefícios Mensais e Diários</t>
  </si>
  <si>
    <t>Nota: o valor informado deverá ser o custo real do insumo (descontado o valor eventualmente pago pelo empregado).</t>
  </si>
  <si>
    <t>MÓDULO 3: INSUMOS DIVERSOS</t>
  </si>
  <si>
    <t>Insumos diversos</t>
  </si>
  <si>
    <t>Uniformes</t>
  </si>
  <si>
    <t>Outros - Depreciação de equipamentos</t>
  </si>
  <si>
    <t>Total de Insumos Diversos</t>
  </si>
  <si>
    <t>Nota: Valores mensais por empregado.</t>
  </si>
  <si>
    <t xml:space="preserve">                                                                  MÓDULO 4: ENCARGOS SOCIAIS E TRABALHISTAS</t>
  </si>
  <si>
    <t>Submódulo 4.1 - Encargos Previdenciários, FGTS e outras contribuições:</t>
  </si>
  <si>
    <t>4.1</t>
  </si>
  <si>
    <t>Encargos Previdenciários e FGTS</t>
  </si>
  <si>
    <t>Percentual (%)</t>
  </si>
  <si>
    <t>INSS</t>
  </si>
  <si>
    <t>SESI ou SESC</t>
  </si>
  <si>
    <t>SENAI ou SENAC</t>
  </si>
  <si>
    <t>INCRA</t>
  </si>
  <si>
    <t>Salário educação</t>
  </si>
  <si>
    <t>F</t>
  </si>
  <si>
    <t>FGTS</t>
  </si>
  <si>
    <t>G</t>
  </si>
  <si>
    <r>
      <rPr>
        <b/>
        <sz val="10"/>
        <color theme="1"/>
        <rFont val="Arial"/>
      </rPr>
      <t xml:space="preserve">Seguro Acidente de Trabalho =                          SAT = (RAT x FAP)
</t>
    </r>
    <r>
      <rPr>
        <sz val="10"/>
        <color rgb="FF333399"/>
        <rFont val="Arial"/>
      </rPr>
      <t>SAT =</t>
    </r>
    <r>
      <rPr>
        <b/>
        <sz val="10"/>
        <color rgb="FF333399"/>
        <rFont val="Arial"/>
      </rPr>
      <t xml:space="preserve"> </t>
    </r>
    <r>
      <rPr>
        <b/>
        <sz val="8"/>
        <color rgb="FF333399"/>
        <rFont val="Arial"/>
      </rPr>
      <t>( %Riscos Ambientais do Trabalho x Fator Acidentário de Prevenção de cada empresa )</t>
    </r>
  </si>
  <si>
    <t>RAT =</t>
  </si>
  <si>
    <t xml:space="preserve"> FAP =</t>
  </si>
  <si>
    <t>H</t>
  </si>
  <si>
    <t>SEBRAE</t>
  </si>
  <si>
    <t>TOTAL</t>
  </si>
  <si>
    <t>Nota (1) - Os percentuais dos encargos previdenciários do FGTS e demais contribuições são aqueles estabelecidos pela legislação vigente.
Nota (2) - Percentuais incidentes sobre a remuneração.</t>
  </si>
  <si>
    <t>Submódulo 4.2 - 13º (décimo terceiro) Salário</t>
  </si>
  <si>
    <t>4.2</t>
  </si>
  <si>
    <t>13º (décimo terceiro) Salário</t>
  </si>
  <si>
    <r>
      <rPr>
        <b/>
        <sz val="10"/>
        <color theme="1"/>
        <rFont val="Arial"/>
      </rPr>
      <t xml:space="preserve">13º (décimo terceiro) salário </t>
    </r>
    <r>
      <rPr>
        <b/>
        <sz val="10"/>
        <color rgb="FF333399"/>
        <rFont val="Arial"/>
      </rPr>
      <t xml:space="preserve"> "Obrigatória" a cotação de 8,33% (= Rem./12)sobre o valor do Módulo 1-Composição da Remuneração, conforme art. 19-A e Anexo VII da IN 2/08.      </t>
    </r>
  </si>
  <si>
    <t>Subtotal</t>
  </si>
  <si>
    <t xml:space="preserve">Incidência dos encargos previstos no submódulo 4.1 sobre o 13º (décimo terceiro) salário </t>
  </si>
  <si>
    <t>Submódulo 4.3 - Afastamento Maternidade</t>
  </si>
  <si>
    <t>4.3</t>
  </si>
  <si>
    <t>Afastamento Maternidade</t>
  </si>
  <si>
    <r>
      <rPr>
        <b/>
        <sz val="10"/>
        <color theme="1"/>
        <rFont val="Arial"/>
      </rPr>
      <t xml:space="preserve">Afastamento maternidade             </t>
    </r>
    <r>
      <rPr>
        <b/>
        <sz val="10"/>
        <color rgb="FF993300"/>
        <rFont val="Arial"/>
      </rPr>
      <t xml:space="preserve"> </t>
    </r>
    <r>
      <rPr>
        <b/>
        <sz val="10"/>
        <color rgb="FF333399"/>
        <rFont val="Arial"/>
      </rPr>
      <t>Cálculo do valor = {[(Rem+1/3Rem)/12]x(4/12)}x2%</t>
    </r>
  </si>
  <si>
    <t xml:space="preserve">Incidência dos encargos do submódulo 4.1 sobre o Afastamento Maternidade </t>
  </si>
  <si>
    <t>Submódulo 4.4 - Provisão para rescisão</t>
  </si>
  <si>
    <t>4.4</t>
  </si>
  <si>
    <t>Provisão para rescisão</t>
  </si>
  <si>
    <t>Aviso-prévio indenizado</t>
  </si>
  <si>
    <t>Incidência do FGTS sobre aviso-prévio indenizado</t>
  </si>
  <si>
    <r>
      <rPr>
        <b/>
        <sz val="10"/>
        <color theme="1"/>
        <rFont val="Arial"/>
      </rPr>
      <t xml:space="preserve">Multa sobre FGTS e contribuições sociais sobre o aviso-prévio indenizado                            </t>
    </r>
    <r>
      <rPr>
        <b/>
        <sz val="10"/>
        <color rgb="FF000080"/>
        <rFont val="Arial"/>
      </rPr>
      <t>Cálculo do valor: Rem (50% x 8% x 5%)</t>
    </r>
  </si>
  <si>
    <r>
      <rPr>
        <b/>
        <sz val="10"/>
        <color theme="1"/>
        <rFont val="Arial"/>
      </rPr>
      <t xml:space="preserve">Aviso-previo trabalhado               </t>
    </r>
    <r>
      <rPr>
        <b/>
        <sz val="10"/>
        <color rgb="FF993300"/>
        <rFont val="Arial"/>
      </rPr>
      <t xml:space="preserve">    </t>
    </r>
    <r>
      <rPr>
        <b/>
        <sz val="10"/>
        <color rgb="FF333399"/>
        <rFont val="Arial"/>
      </rPr>
      <t xml:space="preserve"> 
Cálculo do valor= [(Rem/30)x7]/</t>
    </r>
    <r>
      <rPr>
        <b/>
        <sz val="12"/>
        <color rgb="FF333399"/>
        <rFont val="Arial"/>
      </rPr>
      <t>12</t>
    </r>
    <r>
      <rPr>
        <b/>
        <sz val="10"/>
        <color rgb="FF333399"/>
        <rFont val="Arial"/>
      </rPr>
      <t xml:space="preserve"> meses do contrato</t>
    </r>
  </si>
  <si>
    <t>Incidência dos encargos do submódulo 4.1 sobre o aviso-prévio trabalhado</t>
  </si>
  <si>
    <r>
      <rPr>
        <b/>
        <sz val="10"/>
        <color theme="1"/>
        <rFont val="Arial"/>
      </rPr>
      <t xml:space="preserve">Multa sobre FGTS e contribuições sociais sobre o aviso-prévio trabalhado                                         </t>
    </r>
    <r>
      <rPr>
        <b/>
        <sz val="10"/>
        <color rgb="FFFF0000"/>
        <rFont val="Arial"/>
      </rPr>
      <t xml:space="preserve"> </t>
    </r>
    <r>
      <rPr>
        <b/>
        <sz val="10"/>
        <color rgb="FF000080"/>
        <rFont val="Arial"/>
      </rPr>
      <t>Cálculo do valor: Rem(40% = 10%) x 8% x 100%</t>
    </r>
  </si>
  <si>
    <t>Submódulo 4.5 - Custo de reposição do profissional ausente</t>
  </si>
  <si>
    <t>4.5</t>
  </si>
  <si>
    <t>Composição do custo de reposição do profissional ausente</t>
  </si>
  <si>
    <r>
      <rPr>
        <b/>
        <sz val="10"/>
        <color theme="1"/>
        <rFont val="Arial"/>
      </rPr>
      <t xml:space="preserve">Férias e terço constitucional de férias </t>
    </r>
    <r>
      <rPr>
        <b/>
        <sz val="10"/>
        <color rgb="FF000080"/>
        <rFont val="Arial"/>
      </rPr>
      <t xml:space="preserve">  Cálculo do valor = [(Rem/12) + (Rem/3)]/12</t>
    </r>
  </si>
  <si>
    <r>
      <rPr>
        <b/>
        <sz val="10"/>
        <color theme="1"/>
        <rFont val="Arial"/>
      </rPr>
      <t xml:space="preserve">Ausência por doença                          </t>
    </r>
    <r>
      <rPr>
        <b/>
        <sz val="10"/>
        <color rgb="FF333399"/>
        <rFont val="Arial"/>
      </rPr>
      <t>Cálculo do valor = [(Rem/30)x5dias]/12</t>
    </r>
  </si>
  <si>
    <r>
      <rPr>
        <b/>
        <sz val="10"/>
        <color theme="1"/>
        <rFont val="Arial"/>
      </rPr>
      <t xml:space="preserve">Licença-paternidade                           </t>
    </r>
    <r>
      <rPr>
        <b/>
        <sz val="10"/>
        <color rgb="FF333399"/>
        <rFont val="Arial"/>
      </rPr>
      <t>Cálculo do valor = {[(Rem/30)x5dias]/12}x1,5%</t>
    </r>
  </si>
  <si>
    <r>
      <rPr>
        <b/>
        <sz val="10"/>
        <color theme="1"/>
        <rFont val="Arial"/>
      </rPr>
      <t xml:space="preserve">Ausências legais                                </t>
    </r>
    <r>
      <rPr>
        <b/>
        <sz val="10"/>
        <color rgb="FF333399"/>
        <rFont val="Arial"/>
      </rPr>
      <t xml:space="preserve"> Cálculo do valor = [(Rem/30)x2,96dias]/12</t>
    </r>
  </si>
  <si>
    <r>
      <rPr>
        <b/>
        <sz val="10"/>
        <color theme="1"/>
        <rFont val="Arial"/>
      </rPr>
      <t xml:space="preserve">Ausência por acidente de trabalho     </t>
    </r>
    <r>
      <rPr>
        <b/>
        <sz val="10"/>
        <color rgb="FF333399"/>
        <rFont val="Arial"/>
      </rPr>
      <t>Cálculo do valor  = {[(Rem/30)x</t>
    </r>
    <r>
      <rPr>
        <b/>
        <sz val="12"/>
        <color rgb="FF333399"/>
        <rFont val="Arial"/>
      </rPr>
      <t>15</t>
    </r>
    <r>
      <rPr>
        <b/>
        <sz val="10"/>
        <color rgb="FF333399"/>
        <rFont val="Arial"/>
      </rPr>
      <t xml:space="preserve">dias]/12}x0,78% </t>
    </r>
  </si>
  <si>
    <t>Incidência dos encargos do submódulo 4.1 sobre o custo de reposição do profissional ausente</t>
  </si>
  <si>
    <t>Quadro-Resumo - Módulo 4 - Encargos sociais e trabalhistas</t>
  </si>
  <si>
    <t>Módulo 4 - Encargos sociais e trabalhistas</t>
  </si>
  <si>
    <t>Encargos previdenciários, FGTS e outras contribuições</t>
  </si>
  <si>
    <t xml:space="preserve">13º (décimo terceiro) salário </t>
  </si>
  <si>
    <t>Afastamento maternidade</t>
  </si>
  <si>
    <t>Custo de rescisão</t>
  </si>
  <si>
    <t>Custo de reposição do profissional ausente</t>
  </si>
  <si>
    <t>4.6</t>
  </si>
  <si>
    <t>MÓDULO 5 - CUSTOS INDIRETOS, LUCRO E TRIBUTOS</t>
  </si>
  <si>
    <t xml:space="preserve">Custos indiretos, lucro e tributos </t>
  </si>
  <si>
    <t>BASE DE CÁLCULO DOS CUSTOS INDIRETOS  = (Total da Remuneração + Total dos Benefícios Mensais e Diários + Total de Insumos Diversos + Total do Quadro-resumo do Módulo 4 de Encargos Sociais e Trabalhistas)</t>
  </si>
  <si>
    <t>Custos indiretos</t>
  </si>
  <si>
    <t>BASE DE CÁLCULO DO LUCRO = (Total da Remuneração + Total dos Benefícios Mensais e Diários + Total de Insumos Diversos + Total do Quadro-resumo do Módulo 4 de Encargos Sociais e Trabalhistas + Custos Indiretos)</t>
  </si>
  <si>
    <t>Lucro</t>
  </si>
  <si>
    <t xml:space="preserve">BASE DE CÁLCULO DOS TRIBUTOS </t>
  </si>
  <si>
    <t>Tributos</t>
  </si>
  <si>
    <t xml:space="preserve">C.1    Tributos Federais (especificar)           </t>
  </si>
  <si>
    <r>
      <rPr>
        <sz val="10"/>
        <color theme="1"/>
        <rFont val="Arial"/>
      </rPr>
      <t xml:space="preserve">  </t>
    </r>
    <r>
      <rPr>
        <b/>
        <sz val="10"/>
        <color theme="1"/>
        <rFont val="Arial"/>
      </rPr>
      <t>a) Cofins</t>
    </r>
  </si>
  <si>
    <r>
      <rPr>
        <sz val="10"/>
        <color theme="1"/>
        <rFont val="Arial"/>
      </rPr>
      <t xml:space="preserve">  </t>
    </r>
    <r>
      <rPr>
        <b/>
        <sz val="10"/>
        <color theme="1"/>
        <rFont val="Arial"/>
      </rPr>
      <t>b) PIS</t>
    </r>
  </si>
  <si>
    <t>C.2   Tributos Estaduais (especificar)</t>
  </si>
  <si>
    <t>C.3   Tributos Municipais (especificar):</t>
  </si>
  <si>
    <r>
      <rPr>
        <sz val="10"/>
        <color theme="1"/>
        <rFont val="Arial"/>
      </rPr>
      <t xml:space="preserve">  </t>
    </r>
    <r>
      <rPr>
        <b/>
        <sz val="10"/>
        <color theme="1"/>
        <rFont val="Arial"/>
      </rPr>
      <t xml:space="preserve">a) ISS                                               </t>
    </r>
  </si>
  <si>
    <t xml:space="preserve">Percentual Total e Valor Total de Tributos  </t>
  </si>
  <si>
    <t>Cálculo dos Tributos</t>
  </si>
  <si>
    <t xml:space="preserve">                                         Base de Cálculo para os Tributos</t>
  </si>
  <si>
    <t xml:space="preserve"> = ( --------------------------------------------------------- ) x Alíquota do Tributo</t>
  </si>
  <si>
    <t xml:space="preserve">                                        1 - (Total de Tributos em % dividido por 100)</t>
  </si>
  <si>
    <t>Nota (1): Custos Indiretos, Lucro e Tributos por empregado.
Nota (2): O valor referente a tributos é obtido aplicando-se o percentual sobre o valor do faturamento.</t>
  </si>
  <si>
    <r>
      <rPr>
        <b/>
        <sz val="12"/>
        <color theme="1"/>
        <rFont val="Arial"/>
      </rPr>
      <t>ANEXO  III</t>
    </r>
    <r>
      <rPr>
        <b/>
        <u/>
        <sz val="12"/>
        <color theme="1"/>
        <rFont val="Arial"/>
      </rPr>
      <t xml:space="preserve"> - B
</t>
    </r>
    <r>
      <rPr>
        <b/>
        <sz val="11"/>
        <color theme="1"/>
        <rFont val="Arial"/>
      </rPr>
      <t xml:space="preserve">Quadro-Resumo do custo por empregado
</t>
    </r>
  </si>
  <si>
    <t>Mão de obra vinculada à execução contratual (valor por empregado)</t>
  </si>
  <si>
    <t>Módulo 1 - Composição da remuneração</t>
  </si>
  <si>
    <t>Módulo 2 - Benefícios mensais e diários</t>
  </si>
  <si>
    <t>Módulo 3 - Insumo diversos (uniformes, materiais, equipamentos e outros)</t>
  </si>
  <si>
    <t>Subtotal (A + B + C + D)</t>
  </si>
  <si>
    <t>Módulo 5 - Custos indiretos, lucro e tributos</t>
  </si>
  <si>
    <t>Valor total por empregado</t>
  </si>
  <si>
    <t>VALOR TOTAL PARA 2 (DOIS) EMPREGADOS</t>
  </si>
  <si>
    <t>Número de meses do contrato</t>
  </si>
  <si>
    <r>
      <rPr>
        <b/>
        <sz val="14"/>
        <color theme="1"/>
        <rFont val="Arial"/>
      </rPr>
      <t xml:space="preserve">Valor global da proposta </t>
    </r>
    <r>
      <rPr>
        <b/>
        <sz val="10"/>
        <color theme="1"/>
        <rFont val="Arial"/>
      </rPr>
      <t>(valor mensal do serviço x nº de meses do contrato)</t>
    </r>
  </si>
  <si>
    <t>QUANTIDADE DE PESSOAL ALOCADO NA EXECUÇÃO CONTRATUAL (inciso V do art. 21 da IN SLTI nº 2/2008)</t>
  </si>
  <si>
    <t>Tipo de Mão de Obra</t>
  </si>
  <si>
    <t>Quantidade de Pessoal</t>
  </si>
  <si>
    <r>
      <rPr>
        <sz val="10"/>
        <color theme="1"/>
        <rFont val="Arial"/>
      </rPr>
      <t xml:space="preserve">Vigia Diurno + (15% Adicional de Risco) </t>
    </r>
    <r>
      <rPr>
        <b/>
        <sz val="10"/>
        <color theme="1"/>
        <rFont val="Arial"/>
      </rPr>
      <t>12h x 36h</t>
    </r>
  </si>
  <si>
    <r>
      <rPr>
        <b/>
        <sz val="18"/>
        <color theme="1"/>
        <rFont val="Arial"/>
      </rPr>
      <t>ANEXO   XIII</t>
    </r>
    <r>
      <rPr>
        <b/>
        <sz val="18"/>
        <color rgb="FFFF0000"/>
        <rFont val="Arial"/>
      </rPr>
      <t xml:space="preserve"> </t>
    </r>
    <r>
      <rPr>
        <b/>
        <sz val="18"/>
        <color theme="1"/>
        <rFont val="Arial"/>
      </rPr>
      <t xml:space="preserve"> do Pregão CMV nº</t>
    </r>
    <r>
      <rPr>
        <b/>
        <sz val="18"/>
        <color rgb="FFFF0000"/>
        <rFont val="Arial"/>
      </rPr>
      <t xml:space="preserve">   12/2021
</t>
    </r>
    <r>
      <rPr>
        <b/>
        <sz val="18"/>
        <color theme="1"/>
        <rFont val="Arial"/>
      </rPr>
      <t xml:space="preserve">PLANILHA DE CUSTOS E FORMAÇÃO DE PREÇOS </t>
    </r>
    <r>
      <rPr>
        <b/>
        <sz val="18"/>
        <color rgb="FF800080"/>
        <rFont val="Arial"/>
      </rPr>
      <t xml:space="preserve"> </t>
    </r>
  </si>
  <si>
    <r>
      <rPr>
        <b/>
        <sz val="10"/>
        <color rgb="FF1F497D"/>
        <rFont val="Arial"/>
      </rPr>
      <t xml:space="preserve">01/01/21 a 31/12/23 </t>
    </r>
    <r>
      <rPr>
        <i/>
        <sz val="9"/>
        <color rgb="FF1F497D"/>
        <rFont val="Arial"/>
      </rPr>
      <t>SIND DAS EMPR DE SEGURANCA E VIGILANCIA DO EST DO RGS</t>
    </r>
    <r>
      <rPr>
        <sz val="9"/>
        <color rgb="FF1F497D"/>
        <rFont val="Arial"/>
      </rPr>
      <t xml:space="preserve"> </t>
    </r>
    <r>
      <rPr>
        <b/>
        <sz val="9"/>
        <color rgb="FF1F497D"/>
        <rFont val="Arial"/>
      </rPr>
      <t xml:space="preserve">e </t>
    </r>
    <r>
      <rPr>
        <i/>
        <sz val="10"/>
        <color rgb="FF1F497D"/>
        <rFont val="Arial"/>
      </rPr>
      <t>SIND PROFI VIGIL, EMPREG DE EMPR SEG E VIGIL DE PORTO ALEGRE E REGIAO METROPOLITANA DO RGS</t>
    </r>
  </si>
  <si>
    <r>
      <rPr>
        <b/>
        <sz val="11"/>
        <color theme="1"/>
        <rFont val="Arial"/>
      </rPr>
      <t xml:space="preserve">ANEXO   III </t>
    </r>
    <r>
      <rPr>
        <b/>
        <u/>
        <sz val="11"/>
        <color theme="1"/>
        <rFont val="Arial"/>
      </rPr>
      <t>- A</t>
    </r>
    <r>
      <rPr>
        <b/>
        <sz val="11"/>
        <color theme="1"/>
        <rFont val="Arial"/>
      </rPr>
      <t xml:space="preserve"> 
MÃO DE OBRA                                                                                                                                                                                                                                                                             Mão de obra vinculada à execução contratual
</t>
    </r>
  </si>
  <si>
    <r>
      <rPr>
        <b/>
        <sz val="10"/>
        <color theme="1"/>
        <rFont val="Arial"/>
      </rPr>
      <t xml:space="preserve">Salário normativo da categoria profissional - </t>
    </r>
    <r>
      <rPr>
        <b/>
        <sz val="10"/>
        <color rgb="FF0000FF"/>
        <rFont val="Arial"/>
      </rPr>
      <t xml:space="preserve"> </t>
    </r>
    <r>
      <rPr>
        <b/>
        <sz val="10"/>
        <color rgb="FF333399"/>
        <rFont val="Arial"/>
      </rPr>
      <t>para a jornada de 44 h/sem</t>
    </r>
  </si>
  <si>
    <r>
      <rPr>
        <b/>
        <sz val="10"/>
        <color theme="1"/>
        <rFont val="Arial"/>
      </rPr>
      <t xml:space="preserve">Categoria profissional  </t>
    </r>
    <r>
      <rPr>
        <b/>
        <sz val="10"/>
        <color rgb="FF1F497D"/>
        <rFont val="Arial"/>
      </rPr>
      <t>CBO: 5174-20</t>
    </r>
  </si>
  <si>
    <t>Vigia Noturno</t>
  </si>
  <si>
    <t xml:space="preserve">Salário-base </t>
  </si>
  <si>
    <r>
      <rPr>
        <b/>
        <sz val="11"/>
        <color rgb="FF000000"/>
        <rFont val="Arial"/>
      </rPr>
      <t xml:space="preserve">Ajuda de Custo </t>
    </r>
    <r>
      <rPr>
        <b/>
        <sz val="10"/>
        <color rgb="FF333399"/>
        <rFont val="Arial"/>
      </rPr>
      <t>(15,00% do SB) - CLÁUSULA 30ª CCT</t>
    </r>
  </si>
  <si>
    <t>Adicional Noturno das 22h às 5h: (7h de 60min p/dia + 1 h reduzida noturna p/dia)</t>
  </si>
  <si>
    <r>
      <rPr>
        <b/>
        <sz val="10"/>
        <color theme="1"/>
        <rFont val="Arial"/>
      </rPr>
      <t xml:space="preserve">Transporte                                              </t>
    </r>
    <r>
      <rPr>
        <b/>
        <sz val="10"/>
        <color rgb="FF000080"/>
        <rFont val="Arial"/>
      </rPr>
      <t xml:space="preserve"> </t>
    </r>
    <r>
      <rPr>
        <b/>
        <sz val="10"/>
        <color rgb="FF333399"/>
        <rFont val="Arial"/>
      </rPr>
      <t>Cálculo do valor: [(2xVTx15) – (6%xSB)]</t>
    </r>
  </si>
  <si>
    <r>
      <rPr>
        <b/>
        <sz val="9"/>
        <color theme="1"/>
        <rFont val="Arial"/>
      </rPr>
      <t xml:space="preserve">      A.1) Valor da passagem do transporte coletivo no município de prestação dos serviços:</t>
    </r>
    <r>
      <rPr>
        <b/>
        <sz val="9"/>
        <color rgb="FFFF0000"/>
        <rFont val="Arial"/>
      </rPr>
      <t xml:space="preserve"> </t>
    </r>
  </si>
  <si>
    <r>
      <rPr>
        <b/>
        <sz val="10"/>
        <color theme="1"/>
        <rFont val="Arial"/>
      </rPr>
      <t xml:space="preserve">Auxílio-alimentação  (vales, cesta básica, entre outros) </t>
    </r>
    <r>
      <rPr>
        <b/>
        <sz val="8"/>
        <color rgb="FF000080"/>
        <rFont val="Arial"/>
      </rPr>
      <t>Cálculo do valor = [(15xVA)x(1-</t>
    </r>
    <r>
      <rPr>
        <b/>
        <sz val="10"/>
        <color rgb="FF000080"/>
        <rFont val="Arial"/>
      </rPr>
      <t>0,20</t>
    </r>
    <r>
      <rPr>
        <b/>
        <sz val="8"/>
        <color rgb="FF000080"/>
        <rFont val="Arial"/>
      </rPr>
      <t>)]</t>
    </r>
  </si>
  <si>
    <r>
      <rPr>
        <b/>
        <sz val="9"/>
        <color theme="1"/>
        <rFont val="Arial"/>
      </rPr>
      <t xml:space="preserve">      B.1) Valor do auxílio-alimentação </t>
    </r>
    <r>
      <rPr>
        <b/>
        <sz val="9"/>
        <color rgb="FF000080"/>
        <rFont val="Arial"/>
      </rPr>
      <t>(CLÁUSULA 33 da CCT )</t>
    </r>
    <r>
      <rPr>
        <b/>
        <sz val="9"/>
        <color theme="1"/>
        <rFont val="Arial"/>
      </rPr>
      <t xml:space="preserve">: </t>
    </r>
  </si>
  <si>
    <r>
      <rPr>
        <b/>
        <sz val="10"/>
        <color theme="1"/>
        <rFont val="Arial"/>
      </rPr>
      <t xml:space="preserve">Seguro Acidente de Trabalho = SAT = (RAT x FAP)
</t>
    </r>
    <r>
      <rPr>
        <sz val="10"/>
        <color rgb="FF333399"/>
        <rFont val="Arial"/>
      </rPr>
      <t>SAT =</t>
    </r>
    <r>
      <rPr>
        <b/>
        <sz val="10"/>
        <color rgb="FF333399"/>
        <rFont val="Arial"/>
      </rPr>
      <t xml:space="preserve"> </t>
    </r>
    <r>
      <rPr>
        <b/>
        <sz val="8"/>
        <color rgb="FF333399"/>
        <rFont val="Arial"/>
      </rPr>
      <t>( %Riscos Ambientais do Trabalho x Fator Acidentário de Prevenção de cada empresa )</t>
    </r>
  </si>
  <si>
    <r>
      <rPr>
        <b/>
        <sz val="10"/>
        <color theme="1"/>
        <rFont val="Arial"/>
      </rPr>
      <t xml:space="preserve">13º (décimo terceiro) salário </t>
    </r>
    <r>
      <rPr>
        <b/>
        <sz val="10"/>
        <color rgb="FF333399"/>
        <rFont val="Arial"/>
      </rPr>
      <t xml:space="preserve"> "Obrigatória" a cotação de 8,33% (= Rem./12)sobre o valor do Módulo 1-Composição da Remuneração, conforme art. 19-A e Anexo VII da IN 2/08.      </t>
    </r>
  </si>
  <si>
    <r>
      <rPr>
        <b/>
        <sz val="10"/>
        <color theme="1"/>
        <rFont val="Arial"/>
      </rPr>
      <t xml:space="preserve">Afastamento maternidade             </t>
    </r>
    <r>
      <rPr>
        <b/>
        <sz val="10"/>
        <color rgb="FF993300"/>
        <rFont val="Arial"/>
      </rPr>
      <t xml:space="preserve"> </t>
    </r>
    <r>
      <rPr>
        <b/>
        <sz val="10"/>
        <color rgb="FF333399"/>
        <rFont val="Arial"/>
      </rPr>
      <t>Cálculo do valor = {[(Rem+1/3Rem)/12]x(4/12)}x2%</t>
    </r>
  </si>
  <si>
    <r>
      <rPr>
        <b/>
        <sz val="10"/>
        <color theme="1"/>
        <rFont val="Arial"/>
      </rPr>
      <t xml:space="preserve">Multa sobre FGTS e contribuições sociais sobre o aviso-prévio indenizado                            </t>
    </r>
    <r>
      <rPr>
        <b/>
        <sz val="10"/>
        <color rgb="FF000080"/>
        <rFont val="Arial"/>
      </rPr>
      <t>Cálculo do valor: Rem (50% x 8% x 5%)</t>
    </r>
  </si>
  <si>
    <r>
      <rPr>
        <b/>
        <sz val="10"/>
        <color theme="1"/>
        <rFont val="Arial"/>
      </rPr>
      <t xml:space="preserve">Aviso-previo trabalhado               </t>
    </r>
    <r>
      <rPr>
        <b/>
        <sz val="10"/>
        <color rgb="FF993300"/>
        <rFont val="Arial"/>
      </rPr>
      <t xml:space="preserve">    </t>
    </r>
    <r>
      <rPr>
        <b/>
        <sz val="10"/>
        <color rgb="FF333399"/>
        <rFont val="Arial"/>
      </rPr>
      <t xml:space="preserve"> 
Cálculo do valor= [(Rem/30)x7]/</t>
    </r>
    <r>
      <rPr>
        <b/>
        <sz val="12"/>
        <color rgb="FF333399"/>
        <rFont val="Arial"/>
      </rPr>
      <t>12</t>
    </r>
    <r>
      <rPr>
        <b/>
        <sz val="10"/>
        <color rgb="FF333399"/>
        <rFont val="Arial"/>
      </rPr>
      <t xml:space="preserve"> meses do contrato</t>
    </r>
  </si>
  <si>
    <r>
      <rPr>
        <b/>
        <sz val="10"/>
        <color theme="1"/>
        <rFont val="Arial"/>
      </rPr>
      <t xml:space="preserve">Multa sobre FGTS e contribuições sociais sobre o aviso-prévio trabalhado                                         </t>
    </r>
    <r>
      <rPr>
        <b/>
        <sz val="10"/>
        <color rgb="FFFF0000"/>
        <rFont val="Arial"/>
      </rPr>
      <t xml:space="preserve"> </t>
    </r>
    <r>
      <rPr>
        <b/>
        <sz val="10"/>
        <color rgb="FF000080"/>
        <rFont val="Arial"/>
      </rPr>
      <t>Cálculo do valor: Rem(40% = 10%) x 8% x 100%</t>
    </r>
  </si>
  <si>
    <r>
      <rPr>
        <b/>
        <sz val="10"/>
        <color theme="1"/>
        <rFont val="Arial"/>
      </rPr>
      <t xml:space="preserve">Férias e terço constitucional de férias </t>
    </r>
    <r>
      <rPr>
        <b/>
        <sz val="10"/>
        <color rgb="FF000080"/>
        <rFont val="Arial"/>
      </rPr>
      <t xml:space="preserve">  Cálculo do valor = [(Rem/12) + (Rem/3)]/12</t>
    </r>
  </si>
  <si>
    <r>
      <rPr>
        <b/>
        <sz val="10"/>
        <color theme="1"/>
        <rFont val="Arial"/>
      </rPr>
      <t xml:space="preserve">Ausência por doença                          </t>
    </r>
    <r>
      <rPr>
        <b/>
        <sz val="10"/>
        <color rgb="FF333399"/>
        <rFont val="Arial"/>
      </rPr>
      <t>Cálculo do valor = [(Rem/30)x5dias]/12</t>
    </r>
  </si>
  <si>
    <r>
      <rPr>
        <b/>
        <sz val="10"/>
        <color theme="1"/>
        <rFont val="Arial"/>
      </rPr>
      <t xml:space="preserve">Licença-paternidade                           </t>
    </r>
    <r>
      <rPr>
        <b/>
        <sz val="10"/>
        <color rgb="FF333399"/>
        <rFont val="Arial"/>
      </rPr>
      <t>Cálculo do valor = {[(Rem/30)x5dias]/12}x1,5%</t>
    </r>
  </si>
  <si>
    <r>
      <rPr>
        <b/>
        <sz val="10"/>
        <color theme="1"/>
        <rFont val="Arial"/>
      </rPr>
      <t xml:space="preserve">Ausências legais                                </t>
    </r>
    <r>
      <rPr>
        <b/>
        <sz val="10"/>
        <color rgb="FF333399"/>
        <rFont val="Arial"/>
      </rPr>
      <t xml:space="preserve"> Cálculo do valor = [(Rem/30)x2,96dias]/12</t>
    </r>
  </si>
  <si>
    <r>
      <rPr>
        <b/>
        <sz val="10"/>
        <color theme="1"/>
        <rFont val="Arial"/>
      </rPr>
      <t xml:space="preserve">Ausência por acidente de trabalho     </t>
    </r>
    <r>
      <rPr>
        <b/>
        <sz val="10"/>
        <color rgb="FF333399"/>
        <rFont val="Arial"/>
      </rPr>
      <t>Cálculo do valor  = {[(Rem/30)x</t>
    </r>
    <r>
      <rPr>
        <b/>
        <sz val="12"/>
        <color rgb="FF333399"/>
        <rFont val="Arial"/>
      </rPr>
      <t>15</t>
    </r>
    <r>
      <rPr>
        <b/>
        <sz val="10"/>
        <color rgb="FF333399"/>
        <rFont val="Arial"/>
      </rPr>
      <t xml:space="preserve">dias]/12}x0,78% </t>
    </r>
  </si>
  <si>
    <r>
      <rPr>
        <sz val="10"/>
        <color theme="1"/>
        <rFont val="Arial"/>
      </rPr>
      <t xml:space="preserve">  </t>
    </r>
    <r>
      <rPr>
        <b/>
        <sz val="10"/>
        <color theme="1"/>
        <rFont val="Arial"/>
      </rPr>
      <t>a) Cofins</t>
    </r>
  </si>
  <si>
    <r>
      <rPr>
        <sz val="10"/>
        <color theme="1"/>
        <rFont val="Arial"/>
      </rPr>
      <t xml:space="preserve">  </t>
    </r>
    <r>
      <rPr>
        <b/>
        <sz val="10"/>
        <color theme="1"/>
        <rFont val="Arial"/>
      </rPr>
      <t>b) PIS</t>
    </r>
  </si>
  <si>
    <r>
      <rPr>
        <sz val="10"/>
        <color theme="1"/>
        <rFont val="Arial"/>
      </rPr>
      <t xml:space="preserve">  </t>
    </r>
    <r>
      <rPr>
        <b/>
        <sz val="10"/>
        <color theme="1"/>
        <rFont val="Arial"/>
      </rPr>
      <t xml:space="preserve">a) ISS                                               </t>
    </r>
  </si>
  <si>
    <r>
      <rPr>
        <b/>
        <sz val="12"/>
        <color theme="1"/>
        <rFont val="Arial"/>
      </rPr>
      <t>ANEXO  III</t>
    </r>
    <r>
      <rPr>
        <b/>
        <u/>
        <sz val="12"/>
        <color theme="1"/>
        <rFont val="Arial"/>
      </rPr>
      <t xml:space="preserve"> - B
</t>
    </r>
    <r>
      <rPr>
        <b/>
        <sz val="11"/>
        <color theme="1"/>
        <rFont val="Arial"/>
      </rPr>
      <t xml:space="preserve">Quadro-Resumo do custo por empregado
</t>
    </r>
  </si>
  <si>
    <t>VALOR TOTAL PARA 2(DOIS) EMPREGADOS</t>
  </si>
  <si>
    <r>
      <rPr>
        <b/>
        <sz val="14"/>
        <color theme="1"/>
        <rFont val="Arial"/>
      </rPr>
      <t xml:space="preserve">Valor global da proposta </t>
    </r>
    <r>
      <rPr>
        <b/>
        <sz val="10"/>
        <color theme="1"/>
        <rFont val="Arial"/>
      </rPr>
      <t>(valor mensal do serviço x nº de meses do contrato)</t>
    </r>
  </si>
  <si>
    <r>
      <rPr>
        <sz val="10"/>
        <color theme="1"/>
        <rFont val="Arial"/>
      </rPr>
      <t xml:space="preserve">Vigia Noturno + (15% Adicional de Risco) </t>
    </r>
    <r>
      <rPr>
        <b/>
        <sz val="10"/>
        <color theme="1"/>
        <rFont val="Arial"/>
      </rPr>
      <t>12h x 36h</t>
    </r>
  </si>
  <si>
    <r>
      <rPr>
        <b/>
        <sz val="18"/>
        <color theme="1"/>
        <rFont val="Arial"/>
      </rPr>
      <t>ANEXO   XIII</t>
    </r>
    <r>
      <rPr>
        <b/>
        <sz val="18"/>
        <color rgb="FFFF0000"/>
        <rFont val="Arial"/>
      </rPr>
      <t xml:space="preserve"> </t>
    </r>
    <r>
      <rPr>
        <b/>
        <sz val="18"/>
        <color theme="1"/>
        <rFont val="Arial"/>
      </rPr>
      <t xml:space="preserve"> do Pregão CMV nº</t>
    </r>
    <r>
      <rPr>
        <b/>
        <sz val="18"/>
        <color rgb="FFFF0000"/>
        <rFont val="Arial"/>
      </rPr>
      <t xml:space="preserve">   12/2021
</t>
    </r>
    <r>
      <rPr>
        <b/>
        <sz val="18"/>
        <color theme="1"/>
        <rFont val="Arial"/>
      </rPr>
      <t xml:space="preserve">PLANILHA DE CUSTOS E FORMAÇÃO DE PREÇOS </t>
    </r>
    <r>
      <rPr>
        <b/>
        <sz val="18"/>
        <color rgb="FF800080"/>
        <rFont val="Arial"/>
      </rPr>
      <t xml:space="preserve"> </t>
    </r>
  </si>
  <si>
    <t>Dia:  12/07/2021</t>
  </si>
  <si>
    <r>
      <rPr>
        <b/>
        <sz val="10"/>
        <color rgb="FF1F497D"/>
        <rFont val="Arial"/>
      </rPr>
      <t xml:space="preserve">01/01/21 a 31/12/23 </t>
    </r>
    <r>
      <rPr>
        <i/>
        <sz val="9"/>
        <color rgb="FF1F497D"/>
        <rFont val="Arial"/>
      </rPr>
      <t>SIND DAS EMPR DE SEGURANCA E VIGILANCIA DO EST DO RGS</t>
    </r>
    <r>
      <rPr>
        <sz val="9"/>
        <color rgb="FF1F497D"/>
        <rFont val="Arial"/>
      </rPr>
      <t xml:space="preserve"> </t>
    </r>
    <r>
      <rPr>
        <b/>
        <sz val="9"/>
        <color rgb="FF1F497D"/>
        <rFont val="Arial"/>
      </rPr>
      <t xml:space="preserve">e </t>
    </r>
    <r>
      <rPr>
        <i/>
        <sz val="10"/>
        <color rgb="FF1F497D"/>
        <rFont val="Arial"/>
      </rPr>
      <t>SIND PROFI VIGIL, EMPREG DE EMPR SEG E VIGIL DE PORTO ALEGRE E REGIAO METROPOLITANA DO RGS</t>
    </r>
  </si>
  <si>
    <r>
      <rPr>
        <b/>
        <sz val="11"/>
        <color theme="1"/>
        <rFont val="Arial"/>
      </rPr>
      <t xml:space="preserve">ANEXO   III </t>
    </r>
    <r>
      <rPr>
        <b/>
        <u/>
        <sz val="11"/>
        <color theme="1"/>
        <rFont val="Arial"/>
      </rPr>
      <t>- A</t>
    </r>
    <r>
      <rPr>
        <b/>
        <sz val="11"/>
        <color theme="1"/>
        <rFont val="Arial"/>
      </rPr>
      <t xml:space="preserve"> 
MÃO DE OBRA                                                                                                                                                                                                                                                                                         
                                                                                                                                                                                                       Mão de obra vinculada à execução contratual
</t>
    </r>
  </si>
  <si>
    <r>
      <rPr>
        <b/>
        <sz val="10"/>
        <color theme="1"/>
        <rFont val="Arial"/>
      </rPr>
      <t xml:space="preserve">Salário normativo da categoria profissional - </t>
    </r>
    <r>
      <rPr>
        <b/>
        <sz val="10"/>
        <color rgb="FF0000FF"/>
        <rFont val="Arial"/>
      </rPr>
      <t xml:space="preserve"> </t>
    </r>
    <r>
      <rPr>
        <b/>
        <sz val="10"/>
        <color rgb="FF333399"/>
        <rFont val="Arial"/>
      </rPr>
      <t>para a jornada de 44 h/sem</t>
    </r>
  </si>
  <si>
    <r>
      <rPr>
        <b/>
        <sz val="10"/>
        <color theme="1"/>
        <rFont val="Arial"/>
      </rPr>
      <t xml:space="preserve">Categoria profissional  </t>
    </r>
    <r>
      <rPr>
        <b/>
        <sz val="10"/>
        <color rgb="FF1F497D"/>
        <rFont val="Arial"/>
      </rPr>
      <t>CBO: 5143-20</t>
    </r>
  </si>
  <si>
    <t>Nº Auxiliares</t>
  </si>
  <si>
    <r>
      <rPr>
        <b/>
        <sz val="10"/>
        <color theme="1"/>
        <rFont val="Arial"/>
      </rPr>
      <t xml:space="preserve">Adicional de Risco </t>
    </r>
    <r>
      <rPr>
        <b/>
        <sz val="10"/>
        <color rgb="FF333399"/>
        <rFont val="Arial"/>
      </rPr>
      <t>(15,00% do SB) - CLÁUSULA 30ª</t>
    </r>
  </si>
  <si>
    <r>
      <rPr>
        <b/>
        <sz val="10"/>
        <color theme="1"/>
        <rFont val="Arial"/>
      </rPr>
      <t xml:space="preserve">Transporte                                              </t>
    </r>
    <r>
      <rPr>
        <b/>
        <sz val="10"/>
        <color rgb="FF000080"/>
        <rFont val="Arial"/>
      </rPr>
      <t xml:space="preserve"> </t>
    </r>
    <r>
      <rPr>
        <b/>
        <sz val="10"/>
        <color rgb="FF333399"/>
        <rFont val="Arial"/>
      </rPr>
      <t>Cálculo do valor: [(2xVTx21) – (6%xSB)]</t>
    </r>
  </si>
  <si>
    <r>
      <rPr>
        <b/>
        <sz val="9"/>
        <color theme="1"/>
        <rFont val="Arial"/>
      </rPr>
      <t xml:space="preserve">      A.1) Valor da passagem do transporte coletivo no município de prestação dos serviços:</t>
    </r>
    <r>
      <rPr>
        <b/>
        <sz val="9"/>
        <color rgb="FFFF0000"/>
        <rFont val="Arial"/>
      </rPr>
      <t xml:space="preserve"> </t>
    </r>
  </si>
  <si>
    <r>
      <rPr>
        <b/>
        <sz val="10"/>
        <color theme="1"/>
        <rFont val="Arial"/>
      </rPr>
      <t xml:space="preserve">Auxílio-alimentação  (vales, cesta básica, entre outros) </t>
    </r>
    <r>
      <rPr>
        <b/>
        <sz val="8"/>
        <color rgb="FF000080"/>
        <rFont val="Arial"/>
      </rPr>
      <t>Cálculo do valor = [(21xVA)x(1-</t>
    </r>
    <r>
      <rPr>
        <b/>
        <sz val="10"/>
        <color rgb="FF000080"/>
        <rFont val="Arial"/>
      </rPr>
      <t>0,2</t>
    </r>
    <r>
      <rPr>
        <b/>
        <sz val="8"/>
        <color rgb="FF000080"/>
        <rFont val="Arial"/>
      </rPr>
      <t>)]</t>
    </r>
  </si>
  <si>
    <r>
      <rPr>
        <b/>
        <sz val="9"/>
        <color theme="1"/>
        <rFont val="Arial"/>
      </rPr>
      <t xml:space="preserve">      B.1) Valor do auxílio-alimentação </t>
    </r>
    <r>
      <rPr>
        <b/>
        <sz val="9"/>
        <color rgb="FF000080"/>
        <rFont val="Arial"/>
      </rPr>
      <t>(CLÁUSULA 33 da CCT )</t>
    </r>
    <r>
      <rPr>
        <b/>
        <sz val="9"/>
        <color theme="1"/>
        <rFont val="Arial"/>
      </rPr>
      <t xml:space="preserve">: </t>
    </r>
  </si>
  <si>
    <r>
      <rPr>
        <b/>
        <sz val="10"/>
        <color theme="1"/>
        <rFont val="Arial"/>
      </rPr>
      <t xml:space="preserve">Seguro Acidente de Trabalho =                          SAT = (RAT x FAP)
</t>
    </r>
    <r>
      <rPr>
        <sz val="10"/>
        <color rgb="FF333399"/>
        <rFont val="Arial"/>
      </rPr>
      <t>SAT =</t>
    </r>
    <r>
      <rPr>
        <b/>
        <sz val="10"/>
        <color rgb="FF333399"/>
        <rFont val="Arial"/>
      </rPr>
      <t xml:space="preserve"> </t>
    </r>
    <r>
      <rPr>
        <b/>
        <sz val="8"/>
        <color rgb="FF333399"/>
        <rFont val="Arial"/>
      </rPr>
      <t>( %Riscos Ambientais do Trabalho x Fator Acidentário de Prevenção de cada empresa )</t>
    </r>
  </si>
  <si>
    <r>
      <rPr>
        <b/>
        <sz val="10"/>
        <color theme="1"/>
        <rFont val="Arial"/>
      </rPr>
      <t xml:space="preserve">13º (décimo terceiro) salário </t>
    </r>
    <r>
      <rPr>
        <b/>
        <sz val="10"/>
        <color rgb="FF333399"/>
        <rFont val="Arial"/>
      </rPr>
      <t xml:space="preserve"> "Obrigatória" a cotação de 8,33% (= Rem./12)sobre o valor do Módulo 1-Composição da Remuneração, conforme art. 19-A e Anexo VII da IN 2/08.      </t>
    </r>
  </si>
  <si>
    <r>
      <rPr>
        <b/>
        <sz val="10"/>
        <color theme="1"/>
        <rFont val="Arial"/>
      </rPr>
      <t xml:space="preserve">Afastamento maternidade             </t>
    </r>
    <r>
      <rPr>
        <b/>
        <sz val="10"/>
        <color rgb="FF993300"/>
        <rFont val="Arial"/>
      </rPr>
      <t xml:space="preserve"> </t>
    </r>
    <r>
      <rPr>
        <b/>
        <sz val="10"/>
        <color rgb="FF333399"/>
        <rFont val="Arial"/>
      </rPr>
      <t>Cálculo do valor = {[(Rem+1/3Rem)/12]x(4/12)}x2%</t>
    </r>
  </si>
  <si>
    <r>
      <rPr>
        <b/>
        <sz val="10"/>
        <color theme="1"/>
        <rFont val="Arial"/>
      </rPr>
      <t xml:space="preserve">Multa sobre FGTS e contribuições sociais sobre o aviso-prévio indenizado                            </t>
    </r>
    <r>
      <rPr>
        <b/>
        <sz val="10"/>
        <color rgb="FF000080"/>
        <rFont val="Arial"/>
      </rPr>
      <t>Cálculo do valor: Rem (50% x 8% x 5%)</t>
    </r>
  </si>
  <si>
    <r>
      <rPr>
        <b/>
        <sz val="10"/>
        <color theme="1"/>
        <rFont val="Arial"/>
      </rPr>
      <t xml:space="preserve">Aviso-previo trabalhado               </t>
    </r>
    <r>
      <rPr>
        <b/>
        <sz val="10"/>
        <color rgb="FF993300"/>
        <rFont val="Arial"/>
      </rPr>
      <t xml:space="preserve">    </t>
    </r>
    <r>
      <rPr>
        <b/>
        <sz val="10"/>
        <color rgb="FF333399"/>
        <rFont val="Arial"/>
      </rPr>
      <t xml:space="preserve"> 
Cálculo do valor= [(Rem/30)x7]/</t>
    </r>
    <r>
      <rPr>
        <b/>
        <sz val="12"/>
        <color rgb="FF333399"/>
        <rFont val="Arial"/>
      </rPr>
      <t>12</t>
    </r>
    <r>
      <rPr>
        <b/>
        <sz val="10"/>
        <color rgb="FF333399"/>
        <rFont val="Arial"/>
      </rPr>
      <t xml:space="preserve"> meses do contrato</t>
    </r>
  </si>
  <si>
    <r>
      <rPr>
        <b/>
        <sz val="10"/>
        <color theme="1"/>
        <rFont val="Arial"/>
      </rPr>
      <t xml:space="preserve">Multa sobre FGTS e contribuições sociais sobre o aviso-prévio trabalhado                                         </t>
    </r>
    <r>
      <rPr>
        <b/>
        <sz val="10"/>
        <color rgb="FFFF0000"/>
        <rFont val="Arial"/>
      </rPr>
      <t xml:space="preserve"> </t>
    </r>
    <r>
      <rPr>
        <b/>
        <sz val="10"/>
        <color rgb="FF000080"/>
        <rFont val="Arial"/>
      </rPr>
      <t>Cálculo do valor: Rem(40% = 10%) x 8% x 100%</t>
    </r>
  </si>
  <si>
    <r>
      <rPr>
        <b/>
        <sz val="10"/>
        <color theme="1"/>
        <rFont val="Arial"/>
      </rPr>
      <t xml:space="preserve">Férias e terço constitucional de férias </t>
    </r>
    <r>
      <rPr>
        <b/>
        <sz val="10"/>
        <color rgb="FF000080"/>
        <rFont val="Arial"/>
      </rPr>
      <t xml:space="preserve">  Cálculo do valor = [(Rem/12) + (Rem/3)]/12</t>
    </r>
  </si>
  <si>
    <r>
      <rPr>
        <b/>
        <sz val="10"/>
        <color theme="1"/>
        <rFont val="Arial"/>
      </rPr>
      <t xml:space="preserve">Ausência por doença                          </t>
    </r>
    <r>
      <rPr>
        <b/>
        <sz val="10"/>
        <color rgb="FF333399"/>
        <rFont val="Arial"/>
      </rPr>
      <t>Cálculo do valor = [(Rem/30)x5dias]/12</t>
    </r>
  </si>
  <si>
    <r>
      <rPr>
        <b/>
        <sz val="10"/>
        <color theme="1"/>
        <rFont val="Arial"/>
      </rPr>
      <t xml:space="preserve">Licença-paternidade                           </t>
    </r>
    <r>
      <rPr>
        <b/>
        <sz val="10"/>
        <color rgb="FF333399"/>
        <rFont val="Arial"/>
      </rPr>
      <t>Cálculo do valor = {[(Rem/30)x5dias]/12}x1,5%</t>
    </r>
  </si>
  <si>
    <r>
      <rPr>
        <b/>
        <sz val="10"/>
        <color theme="1"/>
        <rFont val="Arial"/>
      </rPr>
      <t xml:space="preserve">Ausências legais                                </t>
    </r>
    <r>
      <rPr>
        <b/>
        <sz val="10"/>
        <color rgb="FF333399"/>
        <rFont val="Arial"/>
      </rPr>
      <t xml:space="preserve"> Cálculo do valor = [(Rem/30)x2,96dias]/12</t>
    </r>
  </si>
  <si>
    <r>
      <rPr>
        <b/>
        <sz val="10"/>
        <color theme="1"/>
        <rFont val="Arial"/>
      </rPr>
      <t xml:space="preserve">Ausência por acidente de trabalho     </t>
    </r>
    <r>
      <rPr>
        <b/>
        <sz val="10"/>
        <color rgb="FF333399"/>
        <rFont val="Arial"/>
      </rPr>
      <t>Cálculo do valor  = {[(Rem/30)x</t>
    </r>
    <r>
      <rPr>
        <b/>
        <sz val="12"/>
        <color rgb="FF333399"/>
        <rFont val="Arial"/>
      </rPr>
      <t>15</t>
    </r>
    <r>
      <rPr>
        <b/>
        <sz val="10"/>
        <color rgb="FF333399"/>
        <rFont val="Arial"/>
      </rPr>
      <t xml:space="preserve">dias]/12}x0,78% </t>
    </r>
  </si>
  <si>
    <r>
      <rPr>
        <sz val="10"/>
        <color theme="1"/>
        <rFont val="Arial"/>
      </rPr>
      <t xml:space="preserve">  </t>
    </r>
    <r>
      <rPr>
        <b/>
        <sz val="10"/>
        <color theme="1"/>
        <rFont val="Arial"/>
      </rPr>
      <t>a) Cofins</t>
    </r>
  </si>
  <si>
    <r>
      <rPr>
        <sz val="10"/>
        <color theme="1"/>
        <rFont val="Arial"/>
      </rPr>
      <t xml:space="preserve">  </t>
    </r>
    <r>
      <rPr>
        <b/>
        <sz val="10"/>
        <color theme="1"/>
        <rFont val="Arial"/>
      </rPr>
      <t>b) PIS</t>
    </r>
  </si>
  <si>
    <r>
      <rPr>
        <sz val="10"/>
        <color theme="1"/>
        <rFont val="Arial"/>
      </rPr>
      <t xml:space="preserve">  </t>
    </r>
    <r>
      <rPr>
        <b/>
        <sz val="10"/>
        <color theme="1"/>
        <rFont val="Arial"/>
      </rPr>
      <t xml:space="preserve">a) ISS                                               </t>
    </r>
  </si>
  <si>
    <r>
      <rPr>
        <b/>
        <sz val="12"/>
        <color theme="1"/>
        <rFont val="Arial"/>
      </rPr>
      <t>ANEXO  III</t>
    </r>
    <r>
      <rPr>
        <b/>
        <u/>
        <sz val="12"/>
        <color theme="1"/>
        <rFont val="Arial"/>
      </rPr>
      <t xml:space="preserve"> - B
</t>
    </r>
    <r>
      <rPr>
        <b/>
        <sz val="11"/>
        <color theme="1"/>
        <rFont val="Arial"/>
      </rPr>
      <t xml:space="preserve">Quadro-Resumo do custo por empregado
</t>
    </r>
  </si>
  <si>
    <t>VALOR TOTAL PARA 1 (UM) EMPREGADO</t>
  </si>
  <si>
    <r>
      <rPr>
        <b/>
        <sz val="14"/>
        <color theme="1"/>
        <rFont val="Arial"/>
      </rPr>
      <t xml:space="preserve">Valor global da proposta </t>
    </r>
    <r>
      <rPr>
        <b/>
        <sz val="10"/>
        <color theme="1"/>
        <rFont val="Arial"/>
      </rPr>
      <t>(valor mensal do serviço x nº de meses do contrato)</t>
    </r>
  </si>
  <si>
    <r>
      <rPr>
        <sz val="10"/>
        <color theme="1"/>
        <rFont val="Arial"/>
      </rPr>
      <t xml:space="preserve">Vigia + (15% Adicional de Risco) </t>
    </r>
    <r>
      <rPr>
        <b/>
        <sz val="10"/>
        <color theme="1"/>
        <rFont val="Arial"/>
      </rPr>
      <t>8h</t>
    </r>
  </si>
  <si>
    <t>ANEXO V</t>
  </si>
  <si>
    <t>PLANILHA DE QUANTIDADES E ORÇAMENTO DE UNIFORMES</t>
  </si>
  <si>
    <t>Instruções:</t>
  </si>
  <si>
    <t>As quantidades eventualmente preenchidas nestas planilhas são apenas as estimadas.</t>
  </si>
  <si>
    <t>As quantidades referem-se ao necessário para os 12 (doze) meses de contrato.</t>
  </si>
  <si>
    <t>Deve-se descrever todos os uniformes/materiais/equipamentos necessários à consecução do serviço.</t>
  </si>
  <si>
    <t>MÓDULO 3 – UNIFORMES</t>
  </si>
  <si>
    <t>UNIFORMES VIGIAS</t>
  </si>
  <si>
    <t>Qtde</t>
  </si>
  <si>
    <t>Descrição</t>
  </si>
  <si>
    <t>Custo unitário</t>
  </si>
  <si>
    <t>Vida útil (meses)</t>
  </si>
  <si>
    <t>Custo anual (R$)</t>
  </si>
  <si>
    <t>Custo mensal (R$)</t>
  </si>
  <si>
    <t>Calça social preta</t>
  </si>
  <si>
    <t>12</t>
  </si>
  <si>
    <t>Camisa de manga curta</t>
  </si>
  <si>
    <t>Camisa de manga longa</t>
  </si>
  <si>
    <t>Casaco</t>
  </si>
  <si>
    <t>Par de Botinas/Sapatos tipo coturno</t>
  </si>
  <si>
    <t>Boné</t>
  </si>
  <si>
    <t xml:space="preserve"> </t>
  </si>
  <si>
    <t>Custo Total Mensal</t>
  </si>
  <si>
    <t>Custo por Vigia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</si>
</sst>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R$ &quot;* #,##0.00_-;&quot;-R$ &quot;* #,##0.00_-;_-&quot;R$ &quot;* \-??_-;_-@"/>
    <numFmt numFmtId="165" formatCode="d/m/yyyy"/>
    <numFmt numFmtId="166" formatCode="&quot;R$ &quot;#,##0.00"/>
    <numFmt numFmtId="167" formatCode="0.0000"/>
    <numFmt numFmtId="168" formatCode="0.0000%"/>
    <numFmt numFmtId="169" formatCode="_-* #,##0.00_-;\-* #,##0.00_-;_-* &quot;-&quot;??_-;_-@"/>
  </numFmts>
  <fonts count="50">
    <font>
      <sz val="11"/>
      <color rgb="FF000000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6"/>
      <color rgb="FF000000"/>
      <name val="Calibri"/>
    </font>
    <font>
      <b/>
      <sz val="16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4"/>
      <color rgb="FF000000"/>
      <name val="Calibri"/>
    </font>
    <font>
      <b/>
      <sz val="14"/>
      <color theme="1"/>
      <name val="Calibri"/>
    </font>
    <font>
      <b/>
      <sz val="18"/>
      <color rgb="FFFF0000"/>
      <name val="Arial"/>
    </font>
    <font>
      <b/>
      <sz val="18"/>
      <color theme="1"/>
      <name val="Arial"/>
    </font>
    <font>
      <b/>
      <sz val="10"/>
      <color theme="1"/>
      <name val="Arial"/>
    </font>
    <font>
      <b/>
      <sz val="10"/>
      <color rgb="FFFF0000"/>
      <name val="Arial"/>
    </font>
    <font>
      <b/>
      <sz val="10"/>
      <color rgb="FF1F497D"/>
      <name val="Arial"/>
    </font>
    <font>
      <b/>
      <sz val="11"/>
      <color theme="1"/>
      <name val="Arial"/>
    </font>
    <font>
      <sz val="10"/>
      <color rgb="FFFF0000"/>
      <name val="Arial"/>
    </font>
    <font>
      <sz val="10"/>
      <color theme="1"/>
      <name val="Arial"/>
    </font>
    <font>
      <b/>
      <sz val="9"/>
      <color theme="1"/>
      <name val="Arial"/>
    </font>
    <font>
      <sz val="11"/>
      <color theme="1"/>
      <name val="Calibri"/>
    </font>
    <font>
      <b/>
      <sz val="14"/>
      <color theme="1"/>
      <name val="Arial"/>
    </font>
    <font>
      <b/>
      <sz val="9"/>
      <color rgb="FF1F497D"/>
      <name val="Arial"/>
    </font>
    <font>
      <b/>
      <sz val="12"/>
      <color theme="1"/>
      <name val="Arial"/>
    </font>
    <font>
      <b/>
      <sz val="14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b/>
      <sz val="11"/>
      <color theme="1"/>
      <name val="Tahoma"/>
    </font>
    <font>
      <sz val="10"/>
      <color theme="1"/>
      <name val="Tahoma"/>
    </font>
    <font>
      <b/>
      <sz val="10"/>
      <color rgb="FF000000"/>
      <name val="Tahoma"/>
    </font>
    <font>
      <b/>
      <sz val="11"/>
      <color theme="1"/>
      <name val="Tahoma"/>
    </font>
    <font>
      <sz val="11"/>
      <color theme="1"/>
      <name val="Tahoma"/>
    </font>
    <font>
      <sz val="11"/>
      <color rgb="FFFFFFFF"/>
      <name val="Tahoma"/>
    </font>
    <font>
      <b/>
      <sz val="18"/>
      <color rgb="FF800080"/>
      <name val="Arial"/>
    </font>
    <font>
      <i/>
      <sz val="9"/>
      <color rgb="FF1F497D"/>
      <name val="Arial"/>
    </font>
    <font>
      <sz val="9"/>
      <color rgb="FF1F497D"/>
      <name val="Arial"/>
    </font>
    <font>
      <i/>
      <sz val="10"/>
      <color rgb="FF1F497D"/>
      <name val="Arial"/>
    </font>
    <font>
      <b/>
      <u/>
      <sz val="11"/>
      <color theme="1"/>
      <name val="Arial"/>
    </font>
    <font>
      <b/>
      <sz val="10"/>
      <color rgb="FF0000FF"/>
      <name val="Arial"/>
    </font>
    <font>
      <b/>
      <sz val="10"/>
      <color rgb="FF333399"/>
      <name val="Arial"/>
    </font>
    <font>
      <b/>
      <sz val="10"/>
      <color rgb="FF000080"/>
      <name val="Arial"/>
    </font>
    <font>
      <b/>
      <sz val="9"/>
      <color rgb="FFFF0000"/>
      <name val="Arial"/>
    </font>
    <font>
      <b/>
      <sz val="8"/>
      <color rgb="FF000080"/>
      <name val="Arial"/>
    </font>
    <font>
      <b/>
      <sz val="9"/>
      <color rgb="FF000080"/>
      <name val="Arial"/>
    </font>
    <font>
      <sz val="10"/>
      <color rgb="FF333399"/>
      <name val="Arial"/>
    </font>
    <font>
      <b/>
      <sz val="8"/>
      <color rgb="FF333399"/>
      <name val="Arial"/>
    </font>
    <font>
      <b/>
      <sz val="10"/>
      <color rgb="FF993300"/>
      <name val="Arial"/>
    </font>
    <font>
      <b/>
      <sz val="12"/>
      <color rgb="FF333399"/>
      <name val="Arial"/>
    </font>
    <font>
      <b/>
      <u/>
      <sz val="12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CCCCCC"/>
        <bgColor rgb="FFCCCCCC"/>
      </patternFill>
    </fill>
    <fill>
      <patternFill patternType="solid">
        <fgColor rgb="FFFFD85B"/>
        <bgColor rgb="FFFFD85B"/>
      </patternFill>
    </fill>
    <fill>
      <patternFill patternType="solid">
        <fgColor rgb="FFF2F2F2"/>
        <bgColor rgb="FFF2F2F2"/>
      </patternFill>
    </fill>
    <fill>
      <patternFill patternType="solid">
        <fgColor rgb="FFFCD5B5"/>
        <bgColor rgb="FFFCD5B5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F00FF"/>
        <bgColor rgb="FFFF00FF"/>
      </patternFill>
    </fill>
    <fill>
      <patternFill patternType="solid">
        <fgColor rgb="FFF6B26B"/>
        <bgColor rgb="FFF6B26B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3" borderId="11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164" fontId="5" fillId="4" borderId="22" xfId="0" applyNumberFormat="1" applyFont="1" applyFill="1" applyBorder="1" applyAlignment="1">
      <alignment horizontal="center" vertical="center"/>
    </xf>
    <xf numFmtId="164" fontId="5" fillId="0" borderId="2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5" borderId="2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3" fillId="6" borderId="22" xfId="0" applyNumberFormat="1" applyFont="1" applyFill="1" applyBorder="1" applyAlignment="1">
      <alignment horizontal="right" wrapText="1"/>
    </xf>
    <xf numFmtId="0" fontId="3" fillId="6" borderId="22" xfId="0" applyFont="1" applyFill="1" applyBorder="1" applyAlignment="1">
      <alignment horizontal="center" wrapText="1"/>
    </xf>
    <xf numFmtId="164" fontId="3" fillId="6" borderId="2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3" fillId="6" borderId="22" xfId="0" applyFont="1" applyFill="1" applyBorder="1" applyAlignment="1">
      <alignment horizontal="center" wrapText="1"/>
    </xf>
    <xf numFmtId="164" fontId="1" fillId="6" borderId="22" xfId="0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1" xfId="0" applyFont="1" applyBorder="1" applyAlignment="1">
      <alignment vertical="center"/>
    </xf>
    <xf numFmtId="4" fontId="14" fillId="0" borderId="22" xfId="0" applyNumberFormat="1" applyFont="1" applyBorder="1" applyAlignment="1">
      <alignment vertical="center"/>
    </xf>
    <xf numFmtId="0" fontId="21" fillId="0" borderId="0" xfId="0" applyFont="1" applyAlignment="1"/>
    <xf numFmtId="10" fontId="14" fillId="0" borderId="22" xfId="0" applyNumberFormat="1" applyFont="1" applyBorder="1" applyAlignment="1">
      <alignment vertical="center"/>
    </xf>
    <xf numFmtId="4" fontId="14" fillId="0" borderId="22" xfId="0" applyNumberFormat="1" applyFont="1" applyBorder="1" applyAlignment="1">
      <alignment vertical="center"/>
    </xf>
    <xf numFmtId="4" fontId="17" fillId="8" borderId="22" xfId="0" applyNumberFormat="1" applyFont="1" applyFill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right" vertical="center"/>
    </xf>
    <xf numFmtId="164" fontId="20" fillId="0" borderId="22" xfId="0" applyNumberFormat="1" applyFont="1" applyBorder="1" applyAlignment="1">
      <alignment vertical="center"/>
    </xf>
    <xf numFmtId="4" fontId="14" fillId="0" borderId="22" xfId="0" applyNumberFormat="1" applyFont="1" applyBorder="1" applyAlignment="1">
      <alignment horizontal="center" vertical="center"/>
    </xf>
    <xf numFmtId="4" fontId="20" fillId="0" borderId="22" xfId="0" applyNumberFormat="1" applyFont="1" applyBorder="1" applyAlignment="1">
      <alignment vertical="center"/>
    </xf>
    <xf numFmtId="164" fontId="20" fillId="0" borderId="22" xfId="0" applyNumberFormat="1" applyFont="1" applyBorder="1" applyAlignment="1">
      <alignment vertical="center"/>
    </xf>
    <xf numFmtId="4" fontId="14" fillId="2" borderId="22" xfId="0" applyNumberFormat="1" applyFont="1" applyFill="1" applyBorder="1" applyAlignment="1">
      <alignment horizontal="right" vertical="center"/>
    </xf>
    <xf numFmtId="4" fontId="14" fillId="2" borderId="22" xfId="0" applyNumberFormat="1" applyFont="1" applyFill="1" applyBorder="1" applyAlignment="1">
      <alignment horizontal="right" vertical="center" wrapText="1"/>
    </xf>
    <xf numFmtId="4" fontId="14" fillId="0" borderId="22" xfId="0" applyNumberFormat="1" applyFont="1" applyBorder="1" applyAlignment="1">
      <alignment horizontal="right" vertical="center" wrapText="1"/>
    </xf>
    <xf numFmtId="0" fontId="14" fillId="0" borderId="22" xfId="0" applyFont="1" applyBorder="1" applyAlignment="1">
      <alignment horizontal="center" vertical="center"/>
    </xf>
    <xf numFmtId="0" fontId="19" fillId="8" borderId="22" xfId="0" applyFont="1" applyFill="1" applyBorder="1" applyAlignment="1">
      <alignment horizontal="center" vertical="center"/>
    </xf>
    <xf numFmtId="4" fontId="14" fillId="8" borderId="22" xfId="0" applyNumberFormat="1" applyFont="1" applyFill="1" applyBorder="1" applyAlignment="1">
      <alignment horizontal="right" vertical="center"/>
    </xf>
    <xf numFmtId="0" fontId="20" fillId="6" borderId="22" xfId="0" applyFont="1" applyFill="1" applyBorder="1" applyAlignment="1">
      <alignment horizontal="center" vertical="center"/>
    </xf>
    <xf numFmtId="0" fontId="21" fillId="0" borderId="0" xfId="0" applyFont="1"/>
    <xf numFmtId="4" fontId="14" fillId="8" borderId="22" xfId="0" applyNumberFormat="1" applyFont="1" applyFill="1" applyBorder="1" applyAlignment="1">
      <alignment horizontal="right" vertical="center" wrapText="1"/>
    </xf>
    <xf numFmtId="0" fontId="17" fillId="6" borderId="31" xfId="0" applyFont="1" applyFill="1" applyBorder="1" applyAlignment="1">
      <alignment horizontal="center" vertical="center"/>
    </xf>
    <xf numFmtId="10" fontId="14" fillId="2" borderId="22" xfId="0" applyNumberFormat="1" applyFont="1" applyFill="1" applyBorder="1" applyAlignment="1">
      <alignment horizontal="right" vertical="center"/>
    </xf>
    <xf numFmtId="4" fontId="14" fillId="9" borderId="22" xfId="0" applyNumberFormat="1" applyFont="1" applyFill="1" applyBorder="1" applyAlignment="1">
      <alignment horizontal="right" vertical="center"/>
    </xf>
    <xf numFmtId="10" fontId="14" fillId="0" borderId="22" xfId="0" applyNumberFormat="1" applyFont="1" applyBorder="1" applyAlignment="1">
      <alignment horizontal="right" vertical="center"/>
    </xf>
    <xf numFmtId="0" fontId="14" fillId="0" borderId="22" xfId="0" applyFont="1" applyBorder="1" applyAlignment="1">
      <alignment horizontal="right" vertical="center" wrapText="1"/>
    </xf>
    <xf numFmtId="9" fontId="14" fillId="2" borderId="22" xfId="0" applyNumberFormat="1" applyFont="1" applyFill="1" applyBorder="1" applyAlignment="1">
      <alignment horizontal="center" vertical="center" wrapText="1"/>
    </xf>
    <xf numFmtId="167" fontId="14" fillId="2" borderId="22" xfId="0" applyNumberFormat="1" applyFont="1" applyFill="1" applyBorder="1" applyAlignment="1">
      <alignment horizontal="center" vertical="center" wrapText="1"/>
    </xf>
    <xf numFmtId="168" fontId="14" fillId="0" borderId="22" xfId="0" applyNumberFormat="1" applyFont="1" applyBorder="1" applyAlignment="1">
      <alignment horizontal="right" vertical="center"/>
    </xf>
    <xf numFmtId="168" fontId="14" fillId="8" borderId="22" xfId="0" applyNumberFormat="1" applyFont="1" applyFill="1" applyBorder="1" applyAlignment="1">
      <alignment horizontal="right" vertical="center"/>
    </xf>
    <xf numFmtId="2" fontId="14" fillId="8" borderId="22" xfId="0" applyNumberFormat="1" applyFont="1" applyFill="1" applyBorder="1" applyAlignment="1">
      <alignment horizontal="right" vertical="center"/>
    </xf>
    <xf numFmtId="0" fontId="14" fillId="9" borderId="22" xfId="0" applyFont="1" applyFill="1" applyBorder="1" applyAlignment="1">
      <alignment horizontal="right" vertical="center"/>
    </xf>
    <xf numFmtId="0" fontId="17" fillId="6" borderId="22" xfId="0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4" fontId="14" fillId="9" borderId="22" xfId="0" applyNumberFormat="1" applyFont="1" applyFill="1" applyBorder="1" applyAlignment="1"/>
    <xf numFmtId="4" fontId="14" fillId="9" borderId="22" xfId="0" applyNumberFormat="1" applyFont="1" applyFill="1" applyBorder="1" applyAlignment="1">
      <alignment horizontal="right"/>
    </xf>
    <xf numFmtId="4" fontId="14" fillId="8" borderId="22" xfId="0" applyNumberFormat="1" applyFont="1" applyFill="1" applyBorder="1" applyAlignment="1">
      <alignment horizontal="right"/>
    </xf>
    <xf numFmtId="0" fontId="19" fillId="0" borderId="22" xfId="0" applyFont="1" applyBorder="1" applyAlignment="1">
      <alignment horizontal="center"/>
    </xf>
    <xf numFmtId="4" fontId="14" fillId="0" borderId="22" xfId="0" applyNumberFormat="1" applyFont="1" applyBorder="1" applyAlignment="1">
      <alignment horizontal="right"/>
    </xf>
    <xf numFmtId="4" fontId="17" fillId="6" borderId="22" xfId="0" applyNumberFormat="1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4" fontId="15" fillId="0" borderId="22" xfId="0" applyNumberFormat="1" applyFont="1" applyBorder="1" applyAlignment="1">
      <alignment horizontal="right" vertical="center"/>
    </xf>
    <xf numFmtId="10" fontId="15" fillId="0" borderId="22" xfId="0" applyNumberFormat="1" applyFont="1" applyBorder="1" applyAlignment="1">
      <alignment horizontal="center" vertical="center"/>
    </xf>
    <xf numFmtId="168" fontId="14" fillId="2" borderId="22" xfId="0" applyNumberFormat="1" applyFont="1" applyFill="1" applyBorder="1" applyAlignment="1">
      <alignment horizontal="right" vertical="center"/>
    </xf>
    <xf numFmtId="10" fontId="14" fillId="0" borderId="22" xfId="0" applyNumberFormat="1" applyFont="1" applyBorder="1" applyAlignment="1">
      <alignment horizontal="center" vertical="center"/>
    </xf>
    <xf numFmtId="10" fontId="14" fillId="2" borderId="22" xfId="0" applyNumberFormat="1" applyFont="1" applyFill="1" applyBorder="1" applyAlignment="1">
      <alignment horizontal="right" vertical="center" wrapText="1"/>
    </xf>
    <xf numFmtId="10" fontId="14" fillId="0" borderId="22" xfId="0" applyNumberFormat="1" applyFont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0" fontId="17" fillId="6" borderId="0" xfId="0" applyFont="1" applyFill="1" applyAlignment="1">
      <alignment horizontal="center" wrapText="1"/>
    </xf>
    <xf numFmtId="0" fontId="20" fillId="6" borderId="22" xfId="0" applyFont="1" applyFill="1" applyBorder="1" applyAlignment="1">
      <alignment horizontal="center" wrapText="1"/>
    </xf>
    <xf numFmtId="0" fontId="17" fillId="6" borderId="22" xfId="0" applyFont="1" applyFill="1" applyBorder="1" applyAlignment="1">
      <alignment horizontal="center"/>
    </xf>
    <xf numFmtId="0" fontId="17" fillId="6" borderId="22" xfId="0" applyFont="1" applyFill="1" applyBorder="1" applyAlignment="1">
      <alignment horizontal="center" wrapText="1"/>
    </xf>
    <xf numFmtId="0" fontId="5" fillId="0" borderId="0" xfId="0" applyFont="1" applyAlignment="1"/>
    <xf numFmtId="0" fontId="26" fillId="0" borderId="22" xfId="0" applyFont="1" applyBorder="1" applyAlignment="1">
      <alignment horizontal="center" wrapText="1"/>
    </xf>
    <xf numFmtId="0" fontId="26" fillId="2" borderId="22" xfId="0" applyFont="1" applyFill="1" applyBorder="1" applyAlignment="1">
      <alignment horizontal="center" wrapText="1"/>
    </xf>
    <xf numFmtId="0" fontId="26" fillId="2" borderId="22" xfId="0" applyFont="1" applyFill="1" applyBorder="1" applyAlignment="1">
      <alignment horizontal="center" wrapText="1"/>
    </xf>
    <xf numFmtId="0" fontId="5" fillId="0" borderId="22" xfId="0" applyFont="1" applyBorder="1"/>
    <xf numFmtId="169" fontId="26" fillId="0" borderId="22" xfId="0" applyNumberFormat="1" applyFont="1" applyBorder="1" applyAlignment="1">
      <alignment horizontal="center"/>
    </xf>
    <xf numFmtId="169" fontId="5" fillId="0" borderId="0" xfId="0" applyNumberFormat="1" applyFont="1" applyAlignment="1"/>
    <xf numFmtId="10" fontId="26" fillId="0" borderId="22" xfId="0" applyNumberFormat="1" applyFont="1" applyBorder="1" applyAlignment="1">
      <alignment horizontal="right"/>
    </xf>
    <xf numFmtId="4" fontId="26" fillId="0" borderId="22" xfId="0" applyNumberFormat="1" applyFont="1" applyBorder="1" applyAlignment="1">
      <alignment horizontal="right"/>
    </xf>
    <xf numFmtId="4" fontId="14" fillId="9" borderId="22" xfId="0" applyNumberFormat="1" applyFont="1" applyFill="1" applyBorder="1" applyAlignment="1">
      <alignment horizontal="right" vertical="center" wrapText="1"/>
    </xf>
    <xf numFmtId="0" fontId="21" fillId="9" borderId="0" xfId="0" applyFont="1" applyFill="1"/>
    <xf numFmtId="0" fontId="14" fillId="2" borderId="22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4" fontId="14" fillId="12" borderId="2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1" fillId="0" borderId="18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2" fillId="0" borderId="22" xfId="0" applyFont="1" applyBorder="1" applyAlignment="1">
      <alignment vertical="center" wrapText="1"/>
    </xf>
    <xf numFmtId="164" fontId="31" fillId="0" borderId="22" xfId="0" applyNumberFormat="1" applyFont="1" applyBorder="1" applyAlignment="1">
      <alignment vertical="center" wrapText="1"/>
    </xf>
    <xf numFmtId="49" fontId="31" fillId="0" borderId="22" xfId="0" applyNumberFormat="1" applyFont="1" applyBorder="1" applyAlignment="1">
      <alignment horizontal="center" vertical="center" wrapText="1"/>
    </xf>
    <xf numFmtId="2" fontId="31" fillId="0" borderId="22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vertical="center"/>
    </xf>
    <xf numFmtId="0" fontId="31" fillId="0" borderId="22" xfId="0" applyFont="1" applyBorder="1" applyAlignment="1">
      <alignment horizontal="center" vertical="center" wrapText="1"/>
    </xf>
    <xf numFmtId="164" fontId="31" fillId="0" borderId="22" xfId="0" applyNumberFormat="1" applyFont="1" applyBorder="1" applyAlignment="1">
      <alignment vertical="center" wrapText="1"/>
    </xf>
    <xf numFmtId="164" fontId="5" fillId="0" borderId="0" xfId="0" applyNumberFormat="1" applyFont="1" applyAlignment="1">
      <alignment vertical="center"/>
    </xf>
    <xf numFmtId="164" fontId="33" fillId="0" borderId="0" xfId="0" applyNumberFormat="1" applyFont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2" fillId="0" borderId="18" xfId="0" applyFont="1" applyBorder="1"/>
    <xf numFmtId="164" fontId="5" fillId="4" borderId="14" xfId="0" applyNumberFormat="1" applyFont="1" applyFill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0" fontId="2" fillId="0" borderId="19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5" xfId="0" applyFont="1" applyBorder="1"/>
    <xf numFmtId="0" fontId="1" fillId="2" borderId="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7" xfId="0" applyFont="1" applyBorder="1"/>
    <xf numFmtId="0" fontId="2" fillId="0" borderId="8" xfId="0" applyFont="1" applyBorder="1"/>
    <xf numFmtId="0" fontId="4" fillId="3" borderId="9" xfId="0" applyFont="1" applyFill="1" applyBorder="1" applyAlignment="1">
      <alignment horizontal="center"/>
    </xf>
    <xf numFmtId="0" fontId="2" fillId="0" borderId="10" xfId="0" applyFont="1" applyBorder="1"/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6" xfId="0" applyFont="1" applyBorder="1"/>
    <xf numFmtId="0" fontId="2" fillId="0" borderId="17" xfId="0" applyFont="1" applyBorder="1"/>
    <xf numFmtId="0" fontId="4" fillId="0" borderId="20" xfId="0" applyFont="1" applyBorder="1" applyAlignment="1">
      <alignment horizontal="center" vertical="center" wrapText="1"/>
    </xf>
    <xf numFmtId="0" fontId="2" fillId="0" borderId="21" xfId="0" applyFont="1" applyBorder="1"/>
    <xf numFmtId="0" fontId="1" fillId="6" borderId="26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3" fillId="6" borderId="26" xfId="0" applyFont="1" applyFill="1" applyBorder="1" applyAlignment="1">
      <alignment horizontal="left" wrapText="1"/>
    </xf>
    <xf numFmtId="0" fontId="11" fillId="6" borderId="26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/>
    </xf>
    <xf numFmtId="0" fontId="2" fillId="0" borderId="24" xfId="0" applyFont="1" applyBorder="1"/>
    <xf numFmtId="0" fontId="7" fillId="6" borderId="26" xfId="0" applyFont="1" applyFill="1" applyBorder="1" applyAlignment="1">
      <alignment horizontal="center" wrapText="1"/>
    </xf>
    <xf numFmtId="0" fontId="12" fillId="7" borderId="28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13" fillId="7" borderId="28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left" vertical="center" wrapText="1"/>
    </xf>
    <xf numFmtId="165" fontId="16" fillId="0" borderId="26" xfId="0" applyNumberFormat="1" applyFont="1" applyBorder="1" applyAlignment="1">
      <alignment horizontal="center" vertical="center" wrapText="1"/>
    </xf>
    <xf numFmtId="0" fontId="16" fillId="0" borderId="26" xfId="0" applyFont="1" applyBorder="1" applyAlignment="1">
      <alignment horizontal="left" vertical="center" wrapText="1"/>
    </xf>
    <xf numFmtId="0" fontId="14" fillId="6" borderId="26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166" fontId="16" fillId="0" borderId="26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0" fontId="18" fillId="6" borderId="26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left" vertical="center"/>
    </xf>
    <xf numFmtId="0" fontId="14" fillId="6" borderId="26" xfId="0" applyFont="1" applyFill="1" applyBorder="1" applyAlignment="1">
      <alignment horizontal="left" wrapText="1"/>
    </xf>
    <xf numFmtId="0" fontId="14" fillId="0" borderId="26" xfId="0" applyFont="1" applyBorder="1" applyAlignment="1">
      <alignment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8" borderId="26" xfId="0" applyFont="1" applyFill="1" applyBorder="1" applyAlignment="1">
      <alignment horizontal="right" vertical="center" wrapText="1"/>
    </xf>
    <xf numFmtId="0" fontId="14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left" vertical="center" wrapText="1"/>
    </xf>
    <xf numFmtId="0" fontId="14" fillId="8" borderId="26" xfId="0" applyFont="1" applyFill="1" applyBorder="1" applyAlignment="1">
      <alignment horizontal="right" vertical="center"/>
    </xf>
    <xf numFmtId="0" fontId="22" fillId="6" borderId="26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left" vertical="center" wrapText="1"/>
    </xf>
    <xf numFmtId="0" fontId="20" fillId="9" borderId="26" xfId="0" applyFont="1" applyFill="1" applyBorder="1" applyAlignment="1">
      <alignment horizontal="left" vertical="center" wrapText="1"/>
    </xf>
    <xf numFmtId="0" fontId="17" fillId="6" borderId="26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center"/>
    </xf>
    <xf numFmtId="0" fontId="14" fillId="9" borderId="26" xfId="0" applyFont="1" applyFill="1" applyBorder="1" applyAlignment="1">
      <alignment horizontal="left" vertical="center"/>
    </xf>
    <xf numFmtId="49" fontId="14" fillId="8" borderId="26" xfId="0" applyNumberFormat="1" applyFont="1" applyFill="1" applyBorder="1" applyAlignment="1">
      <alignment horizontal="right" vertical="center" wrapText="1"/>
    </xf>
    <xf numFmtId="49" fontId="14" fillId="0" borderId="26" xfId="0" applyNumberFormat="1" applyFont="1" applyBorder="1" applyAlignment="1">
      <alignment horizontal="right" vertical="center" wrapText="1"/>
    </xf>
    <xf numFmtId="0" fontId="22" fillId="0" borderId="26" xfId="0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center" wrapText="1"/>
    </xf>
    <xf numFmtId="166" fontId="25" fillId="0" borderId="26" xfId="0" applyNumberFormat="1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19" fillId="11" borderId="26" xfId="0" applyFont="1" applyFill="1" applyBorder="1" applyAlignment="1">
      <alignment horizontal="center"/>
    </xf>
    <xf numFmtId="0" fontId="14" fillId="0" borderId="26" xfId="0" applyFont="1" applyBorder="1" applyAlignment="1">
      <alignment horizontal="left" wrapText="1"/>
    </xf>
    <xf numFmtId="0" fontId="14" fillId="6" borderId="35" xfId="0" applyFont="1" applyFill="1" applyBorder="1" applyAlignment="1">
      <alignment horizontal="center"/>
    </xf>
    <xf numFmtId="0" fontId="2" fillId="0" borderId="36" xfId="0" applyFont="1" applyBorder="1"/>
    <xf numFmtId="0" fontId="2" fillId="0" borderId="33" xfId="0" applyFont="1" applyBorder="1"/>
    <xf numFmtId="0" fontId="2" fillId="0" borderId="34" xfId="0" applyFont="1" applyBorder="1"/>
    <xf numFmtId="166" fontId="25" fillId="0" borderId="26" xfId="0" applyNumberFormat="1" applyFont="1" applyBorder="1" applyAlignment="1">
      <alignment horizontal="center" vertical="center"/>
    </xf>
    <xf numFmtId="0" fontId="20" fillId="0" borderId="26" xfId="0" applyFont="1" applyBorder="1" applyAlignment="1">
      <alignment horizontal="left" vertical="top"/>
    </xf>
    <xf numFmtId="0" fontId="14" fillId="6" borderId="35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3" fillId="0" borderId="34" xfId="0" applyFont="1" applyBorder="1" applyAlignment="1">
      <alignment horizontal="left" vertical="center"/>
    </xf>
    <xf numFmtId="0" fontId="16" fillId="0" borderId="32" xfId="0" applyFont="1" applyBorder="1" applyAlignment="1">
      <alignment horizontal="center" vertical="center"/>
    </xf>
    <xf numFmtId="0" fontId="2" fillId="0" borderId="32" xfId="0" applyFont="1" applyBorder="1"/>
    <xf numFmtId="0" fontId="23" fillId="0" borderId="0" xfId="0" applyFont="1" applyAlignment="1">
      <alignment horizontal="left" vertical="center"/>
    </xf>
    <xf numFmtId="49" fontId="24" fillId="0" borderId="26" xfId="0" applyNumberFormat="1" applyFont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wrapText="1"/>
    </xf>
    <xf numFmtId="0" fontId="26" fillId="0" borderId="26" xfId="0" applyFont="1" applyBorder="1" applyAlignment="1">
      <alignment wrapText="1"/>
    </xf>
    <xf numFmtId="0" fontId="27" fillId="0" borderId="26" xfId="0" applyFont="1" applyBorder="1" applyAlignment="1">
      <alignment wrapText="1"/>
    </xf>
    <xf numFmtId="49" fontId="14" fillId="9" borderId="26" xfId="0" applyNumberFormat="1" applyFont="1" applyFill="1" applyBorder="1" applyAlignment="1">
      <alignment horizontal="right" vertical="center" wrapText="1"/>
    </xf>
    <xf numFmtId="166" fontId="25" fillId="9" borderId="26" xfId="0" applyNumberFormat="1" applyFont="1" applyFill="1" applyBorder="1" applyAlignment="1">
      <alignment horizontal="center" vertical="center" wrapText="1"/>
    </xf>
    <xf numFmtId="0" fontId="19" fillId="9" borderId="26" xfId="0" applyFont="1" applyFill="1" applyBorder="1" applyAlignment="1">
      <alignment horizontal="center"/>
    </xf>
    <xf numFmtId="49" fontId="14" fillId="12" borderId="26" xfId="0" applyNumberFormat="1" applyFont="1" applyFill="1" applyBorder="1" applyAlignment="1">
      <alignment horizontal="right" vertical="center" wrapText="1"/>
    </xf>
    <xf numFmtId="0" fontId="19" fillId="0" borderId="26" xfId="0" applyFont="1" applyBorder="1" applyAlignment="1">
      <alignment horizontal="center"/>
    </xf>
    <xf numFmtId="0" fontId="30" fillId="0" borderId="0" xfId="0" applyFont="1" applyAlignment="1">
      <alignment horizontal="left" vertical="center"/>
    </xf>
    <xf numFmtId="0" fontId="31" fillId="0" borderId="35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5" fillId="0" borderId="35" xfId="0" applyFont="1" applyBorder="1" applyAlignment="1">
      <alignment vertical="center"/>
    </xf>
    <xf numFmtId="0" fontId="28" fillId="3" borderId="35" xfId="0" applyFont="1" applyFill="1" applyBorder="1" applyAlignment="1">
      <alignment horizontal="center" vertical="center"/>
    </xf>
    <xf numFmtId="0" fontId="28" fillId="3" borderId="33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9"/>
  <sheetViews>
    <sheetView tabSelected="1" topLeftCell="A4" workbookViewId="0">
      <selection activeCell="L12" sqref="L12"/>
    </sheetView>
  </sheetViews>
  <sheetFormatPr defaultColWidth="14.42578125" defaultRowHeight="15" customHeight="1"/>
  <cols>
    <col min="1" max="1" width="6.28515625" customWidth="1"/>
    <col min="2" max="2" width="11.140625" customWidth="1"/>
    <col min="3" max="3" width="5.28515625" customWidth="1"/>
    <col min="4" max="4" width="9" customWidth="1"/>
    <col min="5" max="5" width="13.7109375" customWidth="1"/>
    <col min="6" max="6" width="16.85546875" customWidth="1"/>
    <col min="7" max="7" width="16.5703125" customWidth="1"/>
    <col min="8" max="8" width="13.85546875" customWidth="1"/>
    <col min="9" max="9" width="17.28515625" customWidth="1"/>
    <col min="10" max="10" width="16.42578125" customWidth="1"/>
    <col min="11" max="11" width="14" customWidth="1"/>
    <col min="12" max="12" width="17.28515625" customWidth="1"/>
    <col min="13" max="27" width="8.7109375" customWidth="1"/>
  </cols>
  <sheetData>
    <row r="2" spans="1:27" ht="15.75" customHeight="1">
      <c r="A2" s="1"/>
      <c r="B2" s="124" t="s">
        <v>0</v>
      </c>
      <c r="C2" s="125"/>
      <c r="D2" s="125"/>
      <c r="E2" s="125"/>
      <c r="F2" s="125"/>
      <c r="G2" s="125"/>
      <c r="H2" s="125"/>
      <c r="I2" s="12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>
      <c r="A3" s="1"/>
      <c r="B3" s="127" t="s">
        <v>1</v>
      </c>
      <c r="C3" s="128"/>
      <c r="D3" s="128"/>
      <c r="E3" s="128"/>
      <c r="F3" s="128"/>
      <c r="G3" s="128"/>
      <c r="H3" s="128"/>
      <c r="I3" s="12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>
      <c r="A4" s="3"/>
      <c r="B4" s="130" t="s">
        <v>2</v>
      </c>
      <c r="C4" s="128"/>
      <c r="D4" s="128"/>
      <c r="E4" s="128"/>
      <c r="F4" s="128"/>
      <c r="G4" s="128"/>
      <c r="H4" s="128"/>
      <c r="I4" s="12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>
      <c r="A5" s="3"/>
      <c r="B5" s="131" t="s">
        <v>3</v>
      </c>
      <c r="C5" s="132"/>
      <c r="D5" s="132"/>
      <c r="E5" s="132"/>
      <c r="F5" s="132"/>
      <c r="G5" s="132"/>
      <c r="H5" s="132"/>
      <c r="I5" s="13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48.75" customHeight="1">
      <c r="A6" s="4"/>
      <c r="B6" s="134"/>
      <c r="C6" s="135"/>
      <c r="D6" s="5" t="s">
        <v>4</v>
      </c>
      <c r="E6" s="6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8" t="s">
        <v>12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5.75" customHeight="1">
      <c r="A7" s="10"/>
      <c r="B7" s="136" t="s">
        <v>13</v>
      </c>
      <c r="C7" s="137"/>
      <c r="D7" s="119" t="s">
        <v>14</v>
      </c>
      <c r="E7" s="119">
        <v>2</v>
      </c>
      <c r="F7" s="121">
        <f>+'VIGIA 12 x 36 DIURNO'!I130</f>
        <v>1442.1</v>
      </c>
      <c r="G7" s="121">
        <f>+'VIGIA 12 x 36 DIURNO'!I131</f>
        <v>326.76</v>
      </c>
      <c r="H7" s="121">
        <f>+'VIGIA 12 x 36 DIURNO'!I132</f>
        <v>81.666666666666671</v>
      </c>
      <c r="I7" s="121">
        <f>+'VIGIA 12 x 36 DIURNO'!I133</f>
        <v>1066.4700000000003</v>
      </c>
      <c r="J7" s="121">
        <f>+'VIGIA 12 x 36 DIURNO'!I135</f>
        <v>731.22</v>
      </c>
      <c r="K7" s="121">
        <f>+J7+I7+H7+G7+F7</f>
        <v>3648.2166666666667</v>
      </c>
      <c r="L7" s="122">
        <f>K7*E7</f>
        <v>7296.4333333333334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5.75">
      <c r="A8" s="10"/>
      <c r="B8" s="138"/>
      <c r="C8" s="139"/>
      <c r="D8" s="120"/>
      <c r="E8" s="120"/>
      <c r="F8" s="120"/>
      <c r="G8" s="120"/>
      <c r="H8" s="120"/>
      <c r="I8" s="120"/>
      <c r="J8" s="120"/>
      <c r="K8" s="120"/>
      <c r="L8" s="123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5.75">
      <c r="A9" s="10"/>
      <c r="B9" s="140" t="s">
        <v>15</v>
      </c>
      <c r="C9" s="141"/>
      <c r="D9" s="11" t="s">
        <v>14</v>
      </c>
      <c r="E9" s="11">
        <v>2</v>
      </c>
      <c r="F9" s="12">
        <f>'VIGIA 12 X 36 NOTURNO'!I130</f>
        <v>1578.8999999999999</v>
      </c>
      <c r="G9" s="13">
        <f>'VIGIA 12 X 36 NOTURNO'!I131</f>
        <v>326.76</v>
      </c>
      <c r="H9" s="13">
        <f>'VIGIA 12 X 36 NOTURNO'!I132</f>
        <v>81.666666666666671</v>
      </c>
      <c r="I9" s="13">
        <f>'VIGIA 12 X 36 NOTURNO'!I133</f>
        <v>1167.6500000000001</v>
      </c>
      <c r="J9" s="13">
        <f>'VIGIA 12 X 36 NOTURNO'!I135</f>
        <v>790.88</v>
      </c>
      <c r="K9" s="13">
        <f>SUM(F9:J9)</f>
        <v>3945.8566666666666</v>
      </c>
      <c r="L9" s="14">
        <f t="shared" ref="L9:L10" si="0">K9*E9</f>
        <v>7891.7133333333331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22.5" customHeight="1">
      <c r="A10" s="10"/>
      <c r="B10" s="136" t="s">
        <v>16</v>
      </c>
      <c r="C10" s="137"/>
      <c r="D10" s="119" t="s">
        <v>17</v>
      </c>
      <c r="E10" s="119">
        <v>1</v>
      </c>
      <c r="F10" s="121">
        <f>+'VIGIA 8h'!I130</f>
        <v>1311</v>
      </c>
      <c r="G10" s="121">
        <f>+'VIGIA 8h'!I131</f>
        <v>494.4</v>
      </c>
      <c r="H10" s="121">
        <f>+'VIGIA 8h'!I132</f>
        <v>81.666666666666671</v>
      </c>
      <c r="I10" s="121">
        <f>+'VIGIA 8h'!I133</f>
        <v>969.53</v>
      </c>
      <c r="J10" s="121">
        <f>+'VIGIA 8h'!I135</f>
        <v>716.08</v>
      </c>
      <c r="K10" s="121">
        <f>+J10+I10+H10+G10+F10</f>
        <v>3572.6766666666667</v>
      </c>
      <c r="L10" s="122">
        <f t="shared" si="0"/>
        <v>3572.6766666666667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3.75" customHeight="1">
      <c r="A11" s="10"/>
      <c r="B11" s="138"/>
      <c r="C11" s="139"/>
      <c r="D11" s="120"/>
      <c r="E11" s="120"/>
      <c r="F11" s="120"/>
      <c r="G11" s="120"/>
      <c r="H11" s="120"/>
      <c r="I11" s="120"/>
      <c r="J11" s="120"/>
      <c r="K11" s="120"/>
      <c r="L11" s="123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2.5" customHeight="1">
      <c r="A12" s="15"/>
      <c r="B12" s="146" t="s">
        <v>18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6">
        <f>SUM(L7:L11)</f>
        <v>18760.823333333334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1.2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21" customHeight="1">
      <c r="A14" s="19"/>
      <c r="B14" s="148" t="s">
        <v>19</v>
      </c>
      <c r="C14" s="143"/>
      <c r="D14" s="143"/>
      <c r="E14" s="143"/>
      <c r="F14" s="143"/>
      <c r="G14" s="143"/>
      <c r="H14" s="143"/>
      <c r="I14" s="143"/>
      <c r="J14" s="141"/>
    </row>
    <row r="15" spans="1:27" ht="54" customHeight="1">
      <c r="A15" s="20"/>
      <c r="B15" s="142" t="s">
        <v>20</v>
      </c>
      <c r="C15" s="143"/>
      <c r="D15" s="143"/>
      <c r="E15" s="143"/>
      <c r="F15" s="143"/>
      <c r="G15" s="141"/>
      <c r="H15" s="21" t="s">
        <v>21</v>
      </c>
      <c r="I15" s="21" t="s">
        <v>22</v>
      </c>
      <c r="J15" s="21" t="s">
        <v>23</v>
      </c>
    </row>
    <row r="16" spans="1:27" ht="15.75" customHeight="1">
      <c r="A16" s="22"/>
      <c r="B16" s="144" t="s">
        <v>24</v>
      </c>
      <c r="C16" s="143"/>
      <c r="D16" s="143"/>
      <c r="E16" s="143"/>
      <c r="F16" s="143"/>
      <c r="G16" s="141"/>
      <c r="H16" s="23">
        <f>K7</f>
        <v>3648.2166666666667</v>
      </c>
      <c r="I16" s="24">
        <v>2</v>
      </c>
      <c r="J16" s="25">
        <f t="shared" ref="J16:J17" si="1">H16*I16</f>
        <v>7296.4333333333334</v>
      </c>
    </row>
    <row r="17" spans="1:10" ht="15.75" customHeight="1">
      <c r="A17" s="22"/>
      <c r="B17" s="144" t="s">
        <v>25</v>
      </c>
      <c r="C17" s="143"/>
      <c r="D17" s="143"/>
      <c r="E17" s="143"/>
      <c r="F17" s="143"/>
      <c r="G17" s="141"/>
      <c r="H17" s="23">
        <f t="shared" ref="H17:H18" si="2">K9</f>
        <v>3945.8566666666666</v>
      </c>
      <c r="I17" s="24">
        <v>2</v>
      </c>
      <c r="J17" s="25">
        <f t="shared" si="1"/>
        <v>7891.7133333333331</v>
      </c>
    </row>
    <row r="18" spans="1:10" ht="18.75" customHeight="1">
      <c r="A18" s="26"/>
      <c r="B18" s="144" t="s">
        <v>26</v>
      </c>
      <c r="C18" s="143"/>
      <c r="D18" s="143"/>
      <c r="E18" s="143"/>
      <c r="F18" s="143"/>
      <c r="G18" s="141"/>
      <c r="H18" s="23">
        <f t="shared" si="2"/>
        <v>3572.6766666666667</v>
      </c>
      <c r="I18" s="27">
        <v>1</v>
      </c>
      <c r="J18" s="25">
        <f>H18</f>
        <v>3572.6766666666667</v>
      </c>
    </row>
    <row r="19" spans="1:10" ht="21" customHeight="1">
      <c r="B19" s="145" t="s">
        <v>27</v>
      </c>
      <c r="C19" s="143"/>
      <c r="D19" s="143"/>
      <c r="E19" s="143"/>
      <c r="F19" s="143"/>
      <c r="G19" s="143"/>
      <c r="H19" s="143"/>
      <c r="I19" s="141"/>
      <c r="J19" s="28">
        <f>SUM(J16:J18)</f>
        <v>18760.823333333334</v>
      </c>
    </row>
  </sheetData>
  <mergeCells count="33">
    <mergeCell ref="L10:L11"/>
    <mergeCell ref="B12:K12"/>
    <mergeCell ref="B14:J14"/>
    <mergeCell ref="B19:I19"/>
    <mergeCell ref="H10:H11"/>
    <mergeCell ref="I10:I11"/>
    <mergeCell ref="J10:J11"/>
    <mergeCell ref="K10:K11"/>
    <mergeCell ref="G10:G11"/>
    <mergeCell ref="B15:G15"/>
    <mergeCell ref="B16:G16"/>
    <mergeCell ref="B17:G17"/>
    <mergeCell ref="B18:G18"/>
    <mergeCell ref="B9:C9"/>
    <mergeCell ref="B10:C11"/>
    <mergeCell ref="D10:D11"/>
    <mergeCell ref="E10:E11"/>
    <mergeCell ref="F10:F11"/>
    <mergeCell ref="K7:K8"/>
    <mergeCell ref="L7:L8"/>
    <mergeCell ref="B2:I2"/>
    <mergeCell ref="B3:I3"/>
    <mergeCell ref="B4:I4"/>
    <mergeCell ref="B5:I5"/>
    <mergeCell ref="B6:C6"/>
    <mergeCell ref="D7:D8"/>
    <mergeCell ref="I7:I8"/>
    <mergeCell ref="B7:C8"/>
    <mergeCell ref="E7:E8"/>
    <mergeCell ref="F7:F8"/>
    <mergeCell ref="G7:G8"/>
    <mergeCell ref="H7:H8"/>
    <mergeCell ref="J7:J8"/>
  </mergeCells>
  <pageMargins left="0.51180555555555496" right="0.51180555555555496" top="0.78749999999999998" bottom="0.78749999999999998" header="0" footer="0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2"/>
  <sheetViews>
    <sheetView workbookViewId="0"/>
  </sheetViews>
  <sheetFormatPr defaultColWidth="14.42578125" defaultRowHeight="15" customHeight="1"/>
  <cols>
    <col min="1" max="1" width="3.85546875" customWidth="1"/>
    <col min="2" max="2" width="17.140625" customWidth="1"/>
    <col min="3" max="3" width="13.28515625" customWidth="1"/>
    <col min="4" max="4" width="10.140625" customWidth="1"/>
    <col min="5" max="5" width="12.42578125" customWidth="1"/>
    <col min="6" max="7" width="11.28515625" customWidth="1"/>
    <col min="8" max="8" width="12.42578125" customWidth="1"/>
    <col min="9" max="9" width="19.85546875" customWidth="1"/>
    <col min="10" max="26" width="8.7109375" customWidth="1"/>
  </cols>
  <sheetData>
    <row r="1" spans="1:9" ht="47.25" customHeight="1">
      <c r="A1" s="149" t="s">
        <v>28</v>
      </c>
      <c r="B1" s="150"/>
      <c r="C1" s="150"/>
      <c r="D1" s="150"/>
      <c r="E1" s="150"/>
      <c r="F1" s="150"/>
      <c r="G1" s="150"/>
      <c r="H1" s="150"/>
      <c r="I1" s="150"/>
    </row>
    <row r="2" spans="1:9" ht="49.5" customHeight="1">
      <c r="A2" s="151" t="s">
        <v>29</v>
      </c>
      <c r="B2" s="150"/>
      <c r="C2" s="150"/>
      <c r="D2" s="150"/>
      <c r="E2" s="150"/>
      <c r="F2" s="150"/>
      <c r="G2" s="150"/>
      <c r="H2" s="150"/>
      <c r="I2" s="150"/>
    </row>
    <row r="3" spans="1:9" ht="15" customHeight="1">
      <c r="A3" s="152" t="s">
        <v>30</v>
      </c>
      <c r="B3" s="143"/>
      <c r="C3" s="143"/>
      <c r="D3" s="143"/>
      <c r="E3" s="141"/>
      <c r="F3" s="153"/>
      <c r="G3" s="143"/>
      <c r="H3" s="143"/>
      <c r="I3" s="141"/>
    </row>
    <row r="4" spans="1:9" ht="15" customHeight="1">
      <c r="A4" s="152" t="s">
        <v>31</v>
      </c>
      <c r="B4" s="143"/>
      <c r="C4" s="143"/>
      <c r="D4" s="143"/>
      <c r="E4" s="141"/>
      <c r="F4" s="154" t="s">
        <v>32</v>
      </c>
      <c r="G4" s="143"/>
      <c r="H4" s="143"/>
      <c r="I4" s="141"/>
    </row>
    <row r="5" spans="1:9" ht="15" customHeight="1">
      <c r="A5" s="152" t="s">
        <v>33</v>
      </c>
      <c r="B5" s="143"/>
      <c r="C5" s="143"/>
      <c r="D5" s="143"/>
      <c r="E5" s="143"/>
      <c r="F5" s="143"/>
      <c r="G5" s="143"/>
      <c r="H5" s="143"/>
      <c r="I5" s="141"/>
    </row>
    <row r="6" spans="1:9" ht="15" customHeight="1">
      <c r="A6" s="155" t="s">
        <v>34</v>
      </c>
      <c r="B6" s="143"/>
      <c r="C6" s="143"/>
      <c r="D6" s="143"/>
      <c r="E6" s="143"/>
      <c r="F6" s="143"/>
      <c r="G6" s="143"/>
      <c r="H6" s="143"/>
      <c r="I6" s="141"/>
    </row>
    <row r="7" spans="1:9" ht="15" customHeight="1">
      <c r="A7" s="29" t="s">
        <v>35</v>
      </c>
      <c r="B7" s="152" t="s">
        <v>36</v>
      </c>
      <c r="C7" s="143"/>
      <c r="D7" s="143"/>
      <c r="E7" s="143"/>
      <c r="F7" s="143"/>
      <c r="G7" s="141"/>
      <c r="H7" s="156">
        <v>44484</v>
      </c>
      <c r="I7" s="141"/>
    </row>
    <row r="8" spans="1:9" ht="15" customHeight="1">
      <c r="A8" s="29" t="s">
        <v>37</v>
      </c>
      <c r="B8" s="152" t="s">
        <v>38</v>
      </c>
      <c r="C8" s="143"/>
      <c r="D8" s="143"/>
      <c r="E8" s="143"/>
      <c r="F8" s="143"/>
      <c r="G8" s="141"/>
      <c r="H8" s="154" t="s">
        <v>39</v>
      </c>
      <c r="I8" s="141"/>
    </row>
    <row r="9" spans="1:9" ht="72" customHeight="1">
      <c r="A9" s="29" t="s">
        <v>40</v>
      </c>
      <c r="B9" s="152" t="s">
        <v>41</v>
      </c>
      <c r="C9" s="143"/>
      <c r="D9" s="143"/>
      <c r="E9" s="143"/>
      <c r="F9" s="143"/>
      <c r="G9" s="141"/>
      <c r="H9" s="157" t="s">
        <v>42</v>
      </c>
      <c r="I9" s="141"/>
    </row>
    <row r="10" spans="1:9" ht="15" customHeight="1">
      <c r="A10" s="29" t="s">
        <v>43</v>
      </c>
      <c r="B10" s="152" t="s">
        <v>44</v>
      </c>
      <c r="C10" s="143"/>
      <c r="D10" s="143"/>
      <c r="E10" s="143"/>
      <c r="F10" s="143"/>
      <c r="G10" s="141"/>
      <c r="H10" s="154">
        <v>12</v>
      </c>
      <c r="I10" s="141"/>
    </row>
    <row r="11" spans="1:9">
      <c r="A11" s="158"/>
      <c r="B11" s="143"/>
      <c r="C11" s="143"/>
      <c r="D11" s="143"/>
      <c r="E11" s="143"/>
      <c r="F11" s="143"/>
      <c r="G11" s="143"/>
      <c r="H11" s="143"/>
      <c r="I11" s="141"/>
    </row>
    <row r="12" spans="1:9" ht="15" customHeight="1">
      <c r="A12" s="159" t="s">
        <v>45</v>
      </c>
      <c r="B12" s="143"/>
      <c r="C12" s="143"/>
      <c r="D12" s="143"/>
      <c r="E12" s="143"/>
      <c r="F12" s="143"/>
      <c r="G12" s="143"/>
      <c r="H12" s="143"/>
      <c r="I12" s="141"/>
    </row>
    <row r="13" spans="1:9" ht="15" customHeight="1">
      <c r="A13" s="155" t="s">
        <v>46</v>
      </c>
      <c r="B13" s="143"/>
      <c r="C13" s="143"/>
      <c r="D13" s="143"/>
      <c r="E13" s="143"/>
      <c r="F13" s="143"/>
      <c r="G13" s="143"/>
      <c r="H13" s="143"/>
      <c r="I13" s="141"/>
    </row>
    <row r="14" spans="1:9" ht="15" customHeight="1">
      <c r="A14" s="29">
        <v>1</v>
      </c>
      <c r="B14" s="152" t="s">
        <v>47</v>
      </c>
      <c r="C14" s="143"/>
      <c r="D14" s="143"/>
      <c r="E14" s="143"/>
      <c r="F14" s="143"/>
      <c r="G14" s="141"/>
      <c r="H14" s="160" t="s">
        <v>48</v>
      </c>
      <c r="I14" s="141"/>
    </row>
    <row r="15" spans="1:9" ht="15" customHeight="1">
      <c r="A15" s="29">
        <v>2</v>
      </c>
      <c r="B15" s="152" t="s">
        <v>49</v>
      </c>
      <c r="C15" s="143"/>
      <c r="D15" s="143"/>
      <c r="E15" s="143"/>
      <c r="F15" s="143"/>
      <c r="G15" s="141"/>
      <c r="H15" s="161">
        <v>1254</v>
      </c>
      <c r="I15" s="141"/>
    </row>
    <row r="16" spans="1:9" ht="15" customHeight="1">
      <c r="A16" s="29">
        <v>3</v>
      </c>
      <c r="B16" s="152" t="s">
        <v>50</v>
      </c>
      <c r="C16" s="143"/>
      <c r="D16" s="143"/>
      <c r="E16" s="143"/>
      <c r="F16" s="143"/>
      <c r="G16" s="141"/>
      <c r="H16" s="160" t="s">
        <v>51</v>
      </c>
      <c r="I16" s="141"/>
    </row>
    <row r="17" spans="1:10" ht="15" customHeight="1">
      <c r="A17" s="29">
        <v>4</v>
      </c>
      <c r="B17" s="152" t="s">
        <v>52</v>
      </c>
      <c r="C17" s="143"/>
      <c r="D17" s="143"/>
      <c r="E17" s="143"/>
      <c r="F17" s="143"/>
      <c r="G17" s="141"/>
      <c r="H17" s="154" t="s">
        <v>53</v>
      </c>
      <c r="I17" s="141"/>
    </row>
    <row r="18" spans="1:10">
      <c r="A18" s="162"/>
      <c r="B18" s="143"/>
      <c r="C18" s="143"/>
      <c r="D18" s="143"/>
      <c r="E18" s="143"/>
      <c r="F18" s="143"/>
      <c r="G18" s="143"/>
      <c r="H18" s="143"/>
      <c r="I18" s="141"/>
    </row>
    <row r="19" spans="1:10">
      <c r="A19" s="163" t="s">
        <v>54</v>
      </c>
      <c r="B19" s="143"/>
      <c r="C19" s="143"/>
      <c r="D19" s="143"/>
      <c r="E19" s="143"/>
      <c r="F19" s="143"/>
      <c r="G19" s="143"/>
      <c r="H19" s="143"/>
      <c r="I19" s="141"/>
    </row>
    <row r="20" spans="1:10">
      <c r="A20" s="164"/>
      <c r="B20" s="143"/>
      <c r="C20" s="143"/>
      <c r="D20" s="143"/>
      <c r="E20" s="143"/>
      <c r="F20" s="143"/>
      <c r="G20" s="143"/>
      <c r="H20" s="143"/>
      <c r="I20" s="141"/>
    </row>
    <row r="21" spans="1:10" ht="15" customHeight="1">
      <c r="A21" s="165" t="s">
        <v>55</v>
      </c>
      <c r="B21" s="143"/>
      <c r="C21" s="143"/>
      <c r="D21" s="143"/>
      <c r="E21" s="143"/>
      <c r="F21" s="143"/>
      <c r="G21" s="143"/>
      <c r="H21" s="143"/>
      <c r="I21" s="141"/>
    </row>
    <row r="22" spans="1:10" ht="24" customHeight="1">
      <c r="A22" s="30">
        <v>1</v>
      </c>
      <c r="B22" s="166" t="s">
        <v>56</v>
      </c>
      <c r="C22" s="143"/>
      <c r="D22" s="141"/>
      <c r="E22" s="31" t="s">
        <v>57</v>
      </c>
      <c r="F22" s="32" t="s">
        <v>58</v>
      </c>
      <c r="G22" s="31" t="s">
        <v>59</v>
      </c>
      <c r="H22" s="33" t="s">
        <v>60</v>
      </c>
      <c r="I22" s="30" t="s">
        <v>61</v>
      </c>
    </row>
    <row r="23" spans="1:10" ht="19.5" customHeight="1">
      <c r="A23" s="29" t="s">
        <v>35</v>
      </c>
      <c r="B23" s="152" t="s">
        <v>62</v>
      </c>
      <c r="C23" s="143"/>
      <c r="D23" s="141"/>
      <c r="E23" s="34">
        <v>15</v>
      </c>
      <c r="F23" s="29">
        <v>1</v>
      </c>
      <c r="G23" s="34">
        <v>180</v>
      </c>
      <c r="H23" s="35"/>
      <c r="I23" s="36">
        <v>1254</v>
      </c>
      <c r="J23" s="37"/>
    </row>
    <row r="24" spans="1:10" ht="15" customHeight="1">
      <c r="A24" s="29" t="s">
        <v>37</v>
      </c>
      <c r="B24" s="167" t="s">
        <v>63</v>
      </c>
      <c r="C24" s="143"/>
      <c r="D24" s="143"/>
      <c r="E24" s="143"/>
      <c r="F24" s="143"/>
      <c r="G24" s="141"/>
      <c r="H24" s="38">
        <v>0.15</v>
      </c>
      <c r="I24" s="39">
        <f>ROUND(H24*I23,2)</f>
        <v>188.1</v>
      </c>
    </row>
    <row r="25" spans="1:10" ht="15" customHeight="1">
      <c r="A25" s="29" t="s">
        <v>40</v>
      </c>
      <c r="B25" s="152" t="s">
        <v>64</v>
      </c>
      <c r="C25" s="143"/>
      <c r="D25" s="143"/>
      <c r="E25" s="143"/>
      <c r="F25" s="143"/>
      <c r="G25" s="143"/>
      <c r="H25" s="141"/>
      <c r="I25" s="39">
        <v>0</v>
      </c>
    </row>
    <row r="26" spans="1:10" ht="15" customHeight="1">
      <c r="A26" s="168" t="s">
        <v>65</v>
      </c>
      <c r="B26" s="143"/>
      <c r="C26" s="143"/>
      <c r="D26" s="143"/>
      <c r="E26" s="143"/>
      <c r="F26" s="143"/>
      <c r="G26" s="143"/>
      <c r="H26" s="141"/>
      <c r="I26" s="40">
        <f>SUM(I23:I25)</f>
        <v>1442.1</v>
      </c>
    </row>
    <row r="27" spans="1:10" ht="15.75" customHeight="1">
      <c r="A27" s="169" t="s">
        <v>66</v>
      </c>
      <c r="B27" s="143"/>
      <c r="C27" s="143"/>
      <c r="D27" s="143"/>
      <c r="E27" s="143"/>
      <c r="F27" s="143"/>
      <c r="G27" s="143"/>
      <c r="H27" s="143"/>
      <c r="I27" s="141"/>
    </row>
    <row r="28" spans="1:10" ht="24.75" customHeight="1">
      <c r="A28" s="42">
        <v>2</v>
      </c>
      <c r="B28" s="166" t="s">
        <v>67</v>
      </c>
      <c r="C28" s="143"/>
      <c r="D28" s="143"/>
      <c r="E28" s="143"/>
      <c r="F28" s="143"/>
      <c r="G28" s="143"/>
      <c r="H28" s="31" t="s">
        <v>68</v>
      </c>
      <c r="I28" s="43" t="s">
        <v>69</v>
      </c>
    </row>
    <row r="29" spans="1:10" ht="15" customHeight="1">
      <c r="A29" s="44" t="s">
        <v>35</v>
      </c>
      <c r="B29" s="152" t="s">
        <v>70</v>
      </c>
      <c r="C29" s="143"/>
      <c r="D29" s="143"/>
      <c r="E29" s="143"/>
      <c r="F29" s="143"/>
      <c r="G29" s="143"/>
      <c r="H29" s="143"/>
      <c r="I29" s="45">
        <f>ROUND(((H31*H30*E23*F23)-(0.06*I23)),2)</f>
        <v>68.760000000000005</v>
      </c>
    </row>
    <row r="30" spans="1:10" ht="22.5" customHeight="1">
      <c r="A30" s="44"/>
      <c r="B30" s="170" t="s">
        <v>71</v>
      </c>
      <c r="C30" s="143"/>
      <c r="D30" s="143"/>
      <c r="E30" s="143"/>
      <c r="F30" s="143"/>
      <c r="G30" s="143"/>
      <c r="H30" s="46">
        <v>4.8</v>
      </c>
      <c r="I30" s="47" t="s">
        <v>72</v>
      </c>
    </row>
    <row r="31" spans="1:10" ht="15" customHeight="1">
      <c r="A31" s="44"/>
      <c r="B31" s="170" t="s">
        <v>73</v>
      </c>
      <c r="C31" s="143"/>
      <c r="D31" s="143"/>
      <c r="E31" s="143"/>
      <c r="F31" s="143"/>
      <c r="G31" s="141"/>
      <c r="H31" s="48">
        <v>2</v>
      </c>
      <c r="I31" s="47"/>
    </row>
    <row r="32" spans="1:10" ht="15" customHeight="1">
      <c r="A32" s="44" t="s">
        <v>37</v>
      </c>
      <c r="B32" s="152" t="s">
        <v>74</v>
      </c>
      <c r="C32" s="143"/>
      <c r="D32" s="143"/>
      <c r="E32" s="143"/>
      <c r="F32" s="143"/>
      <c r="G32" s="143"/>
      <c r="H32" s="143"/>
      <c r="I32" s="45">
        <f>ROUND(((E23*H33*(1-0.2))*F23),2)</f>
        <v>258</v>
      </c>
      <c r="J32" s="37"/>
    </row>
    <row r="33" spans="1:10" ht="15" customHeight="1">
      <c r="A33" s="44"/>
      <c r="B33" s="170" t="s">
        <v>75</v>
      </c>
      <c r="C33" s="143"/>
      <c r="D33" s="143"/>
      <c r="E33" s="143"/>
      <c r="F33" s="143"/>
      <c r="G33" s="143"/>
      <c r="H33" s="49">
        <v>21.5</v>
      </c>
      <c r="I33" s="47" t="s">
        <v>72</v>
      </c>
    </row>
    <row r="34" spans="1:10" ht="15" customHeight="1">
      <c r="A34" s="44" t="s">
        <v>40</v>
      </c>
      <c r="B34" s="152" t="s">
        <v>76</v>
      </c>
      <c r="C34" s="143"/>
      <c r="D34" s="143"/>
      <c r="E34" s="143"/>
      <c r="F34" s="143"/>
      <c r="G34" s="143"/>
      <c r="H34" s="50">
        <v>0</v>
      </c>
      <c r="I34" s="45">
        <f>H34*F23</f>
        <v>0</v>
      </c>
    </row>
    <row r="35" spans="1:10" ht="15" customHeight="1">
      <c r="A35" s="44" t="s">
        <v>43</v>
      </c>
      <c r="B35" s="152" t="s">
        <v>77</v>
      </c>
      <c r="C35" s="143"/>
      <c r="D35" s="143"/>
      <c r="E35" s="143"/>
      <c r="F35" s="143"/>
      <c r="G35" s="143"/>
      <c r="H35" s="51">
        <v>0</v>
      </c>
      <c r="I35" s="52">
        <f>H35*F23</f>
        <v>0</v>
      </c>
    </row>
    <row r="36" spans="1:10" ht="15" customHeight="1">
      <c r="A36" s="53" t="s">
        <v>78</v>
      </c>
      <c r="B36" s="152" t="s">
        <v>64</v>
      </c>
      <c r="C36" s="143"/>
      <c r="D36" s="143"/>
      <c r="E36" s="143"/>
      <c r="F36" s="143"/>
      <c r="G36" s="143"/>
      <c r="H36" s="51">
        <v>0</v>
      </c>
      <c r="I36" s="45">
        <f>H36*F23</f>
        <v>0</v>
      </c>
    </row>
    <row r="37" spans="1:10" ht="15.75" customHeight="1">
      <c r="A37" s="54"/>
      <c r="B37" s="171" t="s">
        <v>79</v>
      </c>
      <c r="C37" s="143"/>
      <c r="D37" s="143"/>
      <c r="E37" s="143"/>
      <c r="F37" s="143"/>
      <c r="G37" s="143"/>
      <c r="H37" s="143"/>
      <c r="I37" s="55">
        <f>SUM(I29:I36)</f>
        <v>326.76</v>
      </c>
    </row>
    <row r="38" spans="1:10" ht="15.75" customHeight="1">
      <c r="A38" s="172"/>
      <c r="B38" s="143"/>
      <c r="C38" s="143"/>
      <c r="D38" s="143"/>
      <c r="E38" s="143"/>
      <c r="F38" s="143"/>
      <c r="G38" s="143"/>
      <c r="H38" s="143"/>
      <c r="I38" s="141"/>
    </row>
    <row r="39" spans="1:10" ht="15" customHeight="1">
      <c r="A39" s="173" t="s">
        <v>80</v>
      </c>
      <c r="B39" s="143"/>
      <c r="C39" s="143"/>
      <c r="D39" s="143"/>
      <c r="E39" s="143"/>
      <c r="F39" s="143"/>
      <c r="G39" s="143"/>
      <c r="H39" s="143"/>
      <c r="I39" s="141"/>
    </row>
    <row r="40" spans="1:10" ht="15.75" customHeight="1">
      <c r="A40" s="172"/>
      <c r="B40" s="143"/>
      <c r="C40" s="143"/>
      <c r="D40" s="143"/>
      <c r="E40" s="143"/>
      <c r="F40" s="143"/>
      <c r="G40" s="143"/>
      <c r="H40" s="143"/>
      <c r="I40" s="141"/>
    </row>
    <row r="41" spans="1:10" ht="15" customHeight="1">
      <c r="A41" s="174" t="s">
        <v>81</v>
      </c>
      <c r="B41" s="143"/>
      <c r="C41" s="143"/>
      <c r="D41" s="143"/>
      <c r="E41" s="143"/>
      <c r="F41" s="143"/>
      <c r="G41" s="143"/>
      <c r="H41" s="143"/>
      <c r="I41" s="141"/>
    </row>
    <row r="42" spans="1:10" ht="15" customHeight="1">
      <c r="A42" s="42">
        <v>3</v>
      </c>
      <c r="B42" s="166" t="s">
        <v>82</v>
      </c>
      <c r="C42" s="143"/>
      <c r="D42" s="143"/>
      <c r="E42" s="143"/>
      <c r="F42" s="143"/>
      <c r="G42" s="143"/>
      <c r="H42" s="56" t="s">
        <v>68</v>
      </c>
      <c r="I42" s="42" t="s">
        <v>69</v>
      </c>
    </row>
    <row r="43" spans="1:10" ht="15" customHeight="1">
      <c r="A43" s="44" t="s">
        <v>35</v>
      </c>
      <c r="B43" s="152" t="s">
        <v>83</v>
      </c>
      <c r="C43" s="143"/>
      <c r="D43" s="143"/>
      <c r="E43" s="143"/>
      <c r="F43" s="143"/>
      <c r="G43" s="143"/>
      <c r="H43" s="50">
        <f>'ANEXO V'!F20</f>
        <v>81.666666666666671</v>
      </c>
      <c r="I43" s="45">
        <f>H43*F23</f>
        <v>81.666666666666671</v>
      </c>
      <c r="J43" s="57"/>
    </row>
    <row r="44" spans="1:10" ht="15" customHeight="1">
      <c r="A44" s="53" t="s">
        <v>37</v>
      </c>
      <c r="B44" s="152" t="s">
        <v>84</v>
      </c>
      <c r="C44" s="143"/>
      <c r="D44" s="143"/>
      <c r="E44" s="143"/>
      <c r="F44" s="143"/>
      <c r="G44" s="143"/>
      <c r="H44" s="51">
        <v>0</v>
      </c>
      <c r="I44" s="52">
        <f>H44*F23</f>
        <v>0</v>
      </c>
    </row>
    <row r="45" spans="1:10" ht="15.75" customHeight="1">
      <c r="A45" s="171" t="s">
        <v>85</v>
      </c>
      <c r="B45" s="143"/>
      <c r="C45" s="143"/>
      <c r="D45" s="143"/>
      <c r="E45" s="143"/>
      <c r="F45" s="143"/>
      <c r="G45" s="143"/>
      <c r="H45" s="141"/>
      <c r="I45" s="58">
        <f>SUM(I43:I44)</f>
        <v>81.666666666666671</v>
      </c>
    </row>
    <row r="46" spans="1:10" ht="15.75" customHeight="1">
      <c r="A46" s="172"/>
      <c r="B46" s="143"/>
      <c r="C46" s="143"/>
      <c r="D46" s="143"/>
      <c r="E46" s="143"/>
      <c r="F46" s="143"/>
      <c r="G46" s="143"/>
      <c r="H46" s="143"/>
      <c r="I46" s="141"/>
    </row>
    <row r="47" spans="1:10" ht="15.75" customHeight="1">
      <c r="A47" s="163" t="s">
        <v>86</v>
      </c>
      <c r="B47" s="143"/>
      <c r="C47" s="143"/>
      <c r="D47" s="143"/>
      <c r="E47" s="143"/>
      <c r="F47" s="143"/>
      <c r="G47" s="143"/>
      <c r="H47" s="143"/>
      <c r="I47" s="141"/>
    </row>
    <row r="48" spans="1:10" ht="15.75" customHeight="1">
      <c r="A48" s="172"/>
      <c r="B48" s="143"/>
      <c r="C48" s="143"/>
      <c r="D48" s="143"/>
      <c r="E48" s="143"/>
      <c r="F48" s="143"/>
      <c r="G48" s="143"/>
      <c r="H48" s="143"/>
      <c r="I48" s="141"/>
    </row>
    <row r="49" spans="1:9" ht="15" customHeight="1">
      <c r="A49" s="165" t="s">
        <v>87</v>
      </c>
      <c r="B49" s="143"/>
      <c r="C49" s="143"/>
      <c r="D49" s="143"/>
      <c r="E49" s="143"/>
      <c r="F49" s="143"/>
      <c r="G49" s="143"/>
      <c r="H49" s="143"/>
      <c r="I49" s="141"/>
    </row>
    <row r="50" spans="1:9" ht="15" customHeight="1">
      <c r="A50" s="159" t="s">
        <v>88</v>
      </c>
      <c r="B50" s="143"/>
      <c r="C50" s="143"/>
      <c r="D50" s="143"/>
      <c r="E50" s="143"/>
      <c r="F50" s="143"/>
      <c r="G50" s="143"/>
      <c r="H50" s="143"/>
      <c r="I50" s="141"/>
    </row>
    <row r="51" spans="1:9" ht="30" customHeight="1">
      <c r="A51" s="59" t="s">
        <v>89</v>
      </c>
      <c r="B51" s="166" t="s">
        <v>90</v>
      </c>
      <c r="C51" s="143"/>
      <c r="D51" s="143"/>
      <c r="E51" s="143"/>
      <c r="F51" s="143"/>
      <c r="G51" s="141"/>
      <c r="H51" s="43" t="s">
        <v>91</v>
      </c>
      <c r="I51" s="43" t="s">
        <v>69</v>
      </c>
    </row>
    <row r="52" spans="1:9" ht="15" customHeight="1">
      <c r="A52" s="41" t="s">
        <v>35</v>
      </c>
      <c r="B52" s="152" t="s">
        <v>92</v>
      </c>
      <c r="C52" s="143"/>
      <c r="D52" s="143"/>
      <c r="E52" s="143"/>
      <c r="F52" s="143"/>
      <c r="G52" s="141"/>
      <c r="H52" s="60">
        <v>0.2</v>
      </c>
      <c r="I52" s="61">
        <f t="shared" ref="I52:I59" si="0">ROUND($I$26*H52,2)</f>
        <v>288.42</v>
      </c>
    </row>
    <row r="53" spans="1:9" ht="15" customHeight="1">
      <c r="A53" s="41" t="s">
        <v>37</v>
      </c>
      <c r="B53" s="152" t="s">
        <v>93</v>
      </c>
      <c r="C53" s="143"/>
      <c r="D53" s="143"/>
      <c r="E53" s="143"/>
      <c r="F53" s="143"/>
      <c r="G53" s="141"/>
      <c r="H53" s="60">
        <v>1.4999999999999999E-2</v>
      </c>
      <c r="I53" s="61">
        <f t="shared" si="0"/>
        <v>21.63</v>
      </c>
    </row>
    <row r="54" spans="1:9" ht="15" customHeight="1">
      <c r="A54" s="41" t="s">
        <v>40</v>
      </c>
      <c r="B54" s="152" t="s">
        <v>94</v>
      </c>
      <c r="C54" s="143"/>
      <c r="D54" s="143"/>
      <c r="E54" s="143"/>
      <c r="F54" s="143"/>
      <c r="G54" s="141"/>
      <c r="H54" s="60">
        <v>0.01</v>
      </c>
      <c r="I54" s="61">
        <f t="shared" si="0"/>
        <v>14.42</v>
      </c>
    </row>
    <row r="55" spans="1:9" ht="15" customHeight="1">
      <c r="A55" s="41" t="s">
        <v>43</v>
      </c>
      <c r="B55" s="152" t="s">
        <v>95</v>
      </c>
      <c r="C55" s="143"/>
      <c r="D55" s="143"/>
      <c r="E55" s="143"/>
      <c r="F55" s="143"/>
      <c r="G55" s="141"/>
      <c r="H55" s="60">
        <v>2E-3</v>
      </c>
      <c r="I55" s="61">
        <f t="shared" si="0"/>
        <v>2.88</v>
      </c>
    </row>
    <row r="56" spans="1:9" ht="15" customHeight="1">
      <c r="A56" s="41" t="s">
        <v>78</v>
      </c>
      <c r="B56" s="152" t="s">
        <v>96</v>
      </c>
      <c r="C56" s="143"/>
      <c r="D56" s="143"/>
      <c r="E56" s="143"/>
      <c r="F56" s="143"/>
      <c r="G56" s="141"/>
      <c r="H56" s="60">
        <v>2.5000000000000001E-2</v>
      </c>
      <c r="I56" s="61">
        <f t="shared" si="0"/>
        <v>36.049999999999997</v>
      </c>
    </row>
    <row r="57" spans="1:9" ht="15" customHeight="1">
      <c r="A57" s="41" t="s">
        <v>97</v>
      </c>
      <c r="B57" s="152" t="s">
        <v>98</v>
      </c>
      <c r="C57" s="143"/>
      <c r="D57" s="143"/>
      <c r="E57" s="143"/>
      <c r="F57" s="143"/>
      <c r="G57" s="141"/>
      <c r="H57" s="62">
        <v>0.08</v>
      </c>
      <c r="I57" s="61">
        <f t="shared" si="0"/>
        <v>115.37</v>
      </c>
    </row>
    <row r="58" spans="1:9">
      <c r="A58" s="41" t="s">
        <v>99</v>
      </c>
      <c r="B58" s="152" t="s">
        <v>100</v>
      </c>
      <c r="C58" s="141"/>
      <c r="D58" s="63" t="s">
        <v>101</v>
      </c>
      <c r="E58" s="64">
        <v>0.03</v>
      </c>
      <c r="F58" s="63" t="s">
        <v>102</v>
      </c>
      <c r="G58" s="65">
        <v>1</v>
      </c>
      <c r="H58" s="66">
        <f>ROUND((E58*G58),6)</f>
        <v>0.03</v>
      </c>
      <c r="I58" s="61">
        <f t="shared" si="0"/>
        <v>43.26</v>
      </c>
    </row>
    <row r="59" spans="1:9" ht="15" customHeight="1">
      <c r="A59" s="41" t="s">
        <v>103</v>
      </c>
      <c r="B59" s="152" t="s">
        <v>104</v>
      </c>
      <c r="C59" s="143"/>
      <c r="D59" s="143"/>
      <c r="E59" s="143"/>
      <c r="F59" s="143"/>
      <c r="G59" s="141"/>
      <c r="H59" s="60">
        <v>6.0000000000000001E-3</v>
      </c>
      <c r="I59" s="61">
        <f t="shared" si="0"/>
        <v>8.65</v>
      </c>
    </row>
    <row r="60" spans="1:9" ht="15.75" customHeight="1">
      <c r="A60" s="171" t="s">
        <v>105</v>
      </c>
      <c r="B60" s="143"/>
      <c r="C60" s="143"/>
      <c r="D60" s="143"/>
      <c r="E60" s="143"/>
      <c r="F60" s="143"/>
      <c r="G60" s="141"/>
      <c r="H60" s="67">
        <f t="shared" ref="H60:I60" si="1">SUM(H52:H59)</f>
        <v>0.3680000000000001</v>
      </c>
      <c r="I60" s="55">
        <f t="shared" si="1"/>
        <v>530.68000000000006</v>
      </c>
    </row>
    <row r="61" spans="1:9" ht="15.75" customHeight="1">
      <c r="A61" s="172"/>
      <c r="B61" s="143"/>
      <c r="C61" s="143"/>
      <c r="D61" s="143"/>
      <c r="E61" s="143"/>
      <c r="F61" s="143"/>
      <c r="G61" s="143"/>
      <c r="H61" s="143"/>
      <c r="I61" s="141"/>
    </row>
    <row r="62" spans="1:9" ht="26.25" customHeight="1">
      <c r="A62" s="152" t="s">
        <v>106</v>
      </c>
      <c r="B62" s="143"/>
      <c r="C62" s="143"/>
      <c r="D62" s="143"/>
      <c r="E62" s="143"/>
      <c r="F62" s="143"/>
      <c r="G62" s="143"/>
      <c r="H62" s="143"/>
      <c r="I62" s="141"/>
    </row>
    <row r="63" spans="1:9" ht="15.75" customHeight="1">
      <c r="A63" s="172"/>
      <c r="B63" s="143"/>
      <c r="C63" s="143"/>
      <c r="D63" s="143"/>
      <c r="E63" s="143"/>
      <c r="F63" s="143"/>
      <c r="G63" s="143"/>
      <c r="H63" s="143"/>
      <c r="I63" s="141"/>
    </row>
    <row r="64" spans="1:9" ht="15" customHeight="1">
      <c r="A64" s="159" t="s">
        <v>107</v>
      </c>
      <c r="B64" s="143"/>
      <c r="C64" s="143"/>
      <c r="D64" s="143"/>
      <c r="E64" s="143"/>
      <c r="F64" s="143"/>
      <c r="G64" s="143"/>
      <c r="H64" s="143"/>
      <c r="I64" s="141"/>
    </row>
    <row r="65" spans="1:9" ht="15" customHeight="1">
      <c r="A65" s="42" t="s">
        <v>108</v>
      </c>
      <c r="B65" s="166" t="s">
        <v>109</v>
      </c>
      <c r="C65" s="143"/>
      <c r="D65" s="143"/>
      <c r="E65" s="143"/>
      <c r="F65" s="143"/>
      <c r="G65" s="143"/>
      <c r="H65" s="141"/>
      <c r="I65" s="42" t="s">
        <v>69</v>
      </c>
    </row>
    <row r="66" spans="1:9" ht="25.5" customHeight="1">
      <c r="A66" s="44" t="s">
        <v>35</v>
      </c>
      <c r="B66" s="175" t="s">
        <v>110</v>
      </c>
      <c r="C66" s="143"/>
      <c r="D66" s="143"/>
      <c r="E66" s="143"/>
      <c r="F66" s="143"/>
      <c r="G66" s="143"/>
      <c r="H66" s="141"/>
      <c r="I66" s="61">
        <f>ROUND($I$26/12,2)</f>
        <v>120.18</v>
      </c>
    </row>
    <row r="67" spans="1:9" ht="15.75" customHeight="1">
      <c r="A67" s="171" t="s">
        <v>111</v>
      </c>
      <c r="B67" s="143"/>
      <c r="C67" s="143"/>
      <c r="D67" s="143"/>
      <c r="E67" s="143"/>
      <c r="F67" s="143"/>
      <c r="G67" s="143"/>
      <c r="H67" s="141"/>
      <c r="I67" s="68">
        <f>SUM(I66)</f>
        <v>120.18</v>
      </c>
    </row>
    <row r="68" spans="1:9" ht="15" customHeight="1">
      <c r="A68" s="44" t="s">
        <v>37</v>
      </c>
      <c r="B68" s="176" t="s">
        <v>112</v>
      </c>
      <c r="C68" s="143"/>
      <c r="D68" s="143"/>
      <c r="E68" s="143"/>
      <c r="F68" s="143"/>
      <c r="G68" s="143"/>
      <c r="H68" s="141"/>
      <c r="I68" s="69">
        <f>ROUND(H60*I67,2)</f>
        <v>44.23</v>
      </c>
    </row>
    <row r="69" spans="1:9" ht="15.75" customHeight="1">
      <c r="A69" s="171" t="s">
        <v>105</v>
      </c>
      <c r="B69" s="143"/>
      <c r="C69" s="143"/>
      <c r="D69" s="143"/>
      <c r="E69" s="143"/>
      <c r="F69" s="143"/>
      <c r="G69" s="143"/>
      <c r="H69" s="141"/>
      <c r="I69" s="68">
        <f>SUM(I67:I68)</f>
        <v>164.41</v>
      </c>
    </row>
    <row r="70" spans="1:9" ht="15.75" customHeight="1">
      <c r="A70" s="172"/>
      <c r="B70" s="143"/>
      <c r="C70" s="143"/>
      <c r="D70" s="143"/>
      <c r="E70" s="143"/>
      <c r="F70" s="143"/>
      <c r="G70" s="143"/>
      <c r="H70" s="143"/>
      <c r="I70" s="141"/>
    </row>
    <row r="71" spans="1:9" ht="15" customHeight="1">
      <c r="A71" s="159" t="s">
        <v>113</v>
      </c>
      <c r="B71" s="143"/>
      <c r="C71" s="143"/>
      <c r="D71" s="143"/>
      <c r="E71" s="143"/>
      <c r="F71" s="143"/>
      <c r="G71" s="143"/>
      <c r="H71" s="143"/>
      <c r="I71" s="141"/>
    </row>
    <row r="72" spans="1:9" ht="15.75" customHeight="1">
      <c r="A72" s="42" t="s">
        <v>114</v>
      </c>
      <c r="B72" s="177" t="s">
        <v>115</v>
      </c>
      <c r="C72" s="143"/>
      <c r="D72" s="143"/>
      <c r="E72" s="143"/>
      <c r="F72" s="143"/>
      <c r="G72" s="143"/>
      <c r="H72" s="141"/>
      <c r="I72" s="42" t="s">
        <v>69</v>
      </c>
    </row>
    <row r="73" spans="1:9" ht="15" customHeight="1">
      <c r="A73" s="44" t="s">
        <v>35</v>
      </c>
      <c r="B73" s="178" t="s">
        <v>116</v>
      </c>
      <c r="C73" s="143"/>
      <c r="D73" s="143"/>
      <c r="E73" s="143"/>
      <c r="F73" s="143"/>
      <c r="G73" s="143"/>
      <c r="H73" s="141"/>
      <c r="I73" s="61">
        <f>ROUND(((($I$26+$I$26/3)*4/12)/12)*0.02,2)</f>
        <v>1.07</v>
      </c>
    </row>
    <row r="74" spans="1:9" ht="15" customHeight="1">
      <c r="A74" s="44" t="s">
        <v>37</v>
      </c>
      <c r="B74" s="152" t="s">
        <v>117</v>
      </c>
      <c r="C74" s="143"/>
      <c r="D74" s="143"/>
      <c r="E74" s="143"/>
      <c r="F74" s="143"/>
      <c r="G74" s="143"/>
      <c r="H74" s="141"/>
      <c r="I74" s="69">
        <f>ROUND(H60*I73,2)</f>
        <v>0.39</v>
      </c>
    </row>
    <row r="75" spans="1:9" ht="15.75" customHeight="1">
      <c r="A75" s="171" t="s">
        <v>105</v>
      </c>
      <c r="B75" s="143"/>
      <c r="C75" s="143"/>
      <c r="D75" s="143"/>
      <c r="E75" s="143"/>
      <c r="F75" s="143"/>
      <c r="G75" s="143"/>
      <c r="H75" s="141"/>
      <c r="I75" s="55">
        <f>SUM(I73:I74)</f>
        <v>1.46</v>
      </c>
    </row>
    <row r="76" spans="1:9" ht="15.75" customHeight="1">
      <c r="A76" s="179" t="s">
        <v>118</v>
      </c>
      <c r="B76" s="143"/>
      <c r="C76" s="143"/>
      <c r="D76" s="143"/>
      <c r="E76" s="143"/>
      <c r="F76" s="143"/>
      <c r="G76" s="143"/>
      <c r="H76" s="143"/>
      <c r="I76" s="141"/>
    </row>
    <row r="77" spans="1:9" ht="15.75" customHeight="1">
      <c r="A77" s="42" t="s">
        <v>119</v>
      </c>
      <c r="B77" s="177" t="s">
        <v>120</v>
      </c>
      <c r="C77" s="143"/>
      <c r="D77" s="143"/>
      <c r="E77" s="143"/>
      <c r="F77" s="143"/>
      <c r="G77" s="143"/>
      <c r="H77" s="141"/>
      <c r="I77" s="42" t="s">
        <v>69</v>
      </c>
    </row>
    <row r="78" spans="1:9" ht="26.25" customHeight="1">
      <c r="A78" s="44" t="s">
        <v>35</v>
      </c>
      <c r="B78" s="178" t="s">
        <v>121</v>
      </c>
      <c r="C78" s="143"/>
      <c r="D78" s="143"/>
      <c r="E78" s="143"/>
      <c r="F78" s="143"/>
      <c r="G78" s="143"/>
      <c r="H78" s="141"/>
      <c r="I78" s="61">
        <f>ROUND(($I$26/12)*(33/30)*0.05,2)</f>
        <v>6.61</v>
      </c>
    </row>
    <row r="79" spans="1:9" ht="15.75" customHeight="1">
      <c r="A79" s="44" t="s">
        <v>37</v>
      </c>
      <c r="B79" s="180" t="s">
        <v>122</v>
      </c>
      <c r="C79" s="143"/>
      <c r="D79" s="143"/>
      <c r="E79" s="143"/>
      <c r="F79" s="143"/>
      <c r="G79" s="143"/>
      <c r="H79" s="141"/>
      <c r="I79" s="61">
        <f>ROUND($H$57*I78,2)</f>
        <v>0.53</v>
      </c>
    </row>
    <row r="80" spans="1:9" ht="26.25" customHeight="1">
      <c r="A80" s="44" t="s">
        <v>40</v>
      </c>
      <c r="B80" s="175" t="s">
        <v>123</v>
      </c>
      <c r="C80" s="143"/>
      <c r="D80" s="143"/>
      <c r="E80" s="143"/>
      <c r="F80" s="143"/>
      <c r="G80" s="143"/>
      <c r="H80" s="141"/>
      <c r="I80" s="61">
        <f>ROUND(I26*50%*8%*5%,2)</f>
        <v>2.88</v>
      </c>
    </row>
    <row r="81" spans="1:10" ht="27" customHeight="1">
      <c r="A81" s="44" t="s">
        <v>43</v>
      </c>
      <c r="B81" s="178" t="s">
        <v>124</v>
      </c>
      <c r="C81" s="143"/>
      <c r="D81" s="143"/>
      <c r="E81" s="143"/>
      <c r="F81" s="143"/>
      <c r="G81" s="143"/>
      <c r="H81" s="141"/>
      <c r="I81" s="61">
        <f>ROUND(((($I$26/30)*7)/$H$10),2)</f>
        <v>28.04</v>
      </c>
    </row>
    <row r="82" spans="1:10" ht="15.75" customHeight="1">
      <c r="A82" s="44" t="s">
        <v>78</v>
      </c>
      <c r="B82" s="180" t="s">
        <v>125</v>
      </c>
      <c r="C82" s="143"/>
      <c r="D82" s="143"/>
      <c r="E82" s="143"/>
      <c r="F82" s="143"/>
      <c r="G82" s="143"/>
      <c r="H82" s="141"/>
      <c r="I82" s="61">
        <f>ROUND($H$60*I81,2)</f>
        <v>10.32</v>
      </c>
    </row>
    <row r="83" spans="1:10" ht="26.25" customHeight="1">
      <c r="A83" s="44" t="s">
        <v>97</v>
      </c>
      <c r="B83" s="175" t="s">
        <v>126</v>
      </c>
      <c r="C83" s="143"/>
      <c r="D83" s="143"/>
      <c r="E83" s="143"/>
      <c r="F83" s="143"/>
      <c r="G83" s="143"/>
      <c r="H83" s="141"/>
      <c r="I83" s="61">
        <f>ROUND($I$26*(40%+10%)*8%*100%,2)</f>
        <v>57.68</v>
      </c>
    </row>
    <row r="84" spans="1:10" ht="15.75" customHeight="1">
      <c r="A84" s="171" t="s">
        <v>105</v>
      </c>
      <c r="B84" s="143"/>
      <c r="C84" s="143"/>
      <c r="D84" s="143"/>
      <c r="E84" s="143"/>
      <c r="F84" s="143"/>
      <c r="G84" s="143"/>
      <c r="H84" s="141"/>
      <c r="I84" s="55">
        <f>SUM(I78:I83)</f>
        <v>106.06</v>
      </c>
    </row>
    <row r="85" spans="1:10" ht="15" customHeight="1">
      <c r="A85" s="159" t="s">
        <v>127</v>
      </c>
      <c r="B85" s="143"/>
      <c r="C85" s="143"/>
      <c r="D85" s="143"/>
      <c r="E85" s="143"/>
      <c r="F85" s="143"/>
      <c r="G85" s="143"/>
      <c r="H85" s="143"/>
      <c r="I85" s="141"/>
    </row>
    <row r="86" spans="1:10" ht="15.75" customHeight="1">
      <c r="A86" s="70" t="s">
        <v>128</v>
      </c>
      <c r="B86" s="177" t="s">
        <v>129</v>
      </c>
      <c r="C86" s="143"/>
      <c r="D86" s="143"/>
      <c r="E86" s="143"/>
      <c r="F86" s="143"/>
      <c r="G86" s="143"/>
      <c r="H86" s="141"/>
      <c r="I86" s="70" t="s">
        <v>69</v>
      </c>
    </row>
    <row r="87" spans="1:10" ht="15" customHeight="1">
      <c r="A87" s="71" t="s">
        <v>35</v>
      </c>
      <c r="B87" s="175" t="s">
        <v>130</v>
      </c>
      <c r="C87" s="143"/>
      <c r="D87" s="143"/>
      <c r="E87" s="143"/>
      <c r="F87" s="143"/>
      <c r="G87" s="143"/>
      <c r="H87" s="141"/>
      <c r="I87" s="61">
        <f>ROUND($I$26*11.11%,2)</f>
        <v>160.22</v>
      </c>
    </row>
    <row r="88" spans="1:10" ht="15.75" customHeight="1">
      <c r="A88" s="71" t="s">
        <v>37</v>
      </c>
      <c r="B88" s="180" t="s">
        <v>131</v>
      </c>
      <c r="C88" s="143"/>
      <c r="D88" s="143"/>
      <c r="E88" s="143"/>
      <c r="F88" s="143"/>
      <c r="G88" s="143"/>
      <c r="H88" s="141"/>
      <c r="I88" s="72">
        <f>ROUND(((($I$26/30)*5)/12),2)</f>
        <v>20.03</v>
      </c>
    </row>
    <row r="89" spans="1:10" ht="15.75" customHeight="1">
      <c r="A89" s="71" t="s">
        <v>40</v>
      </c>
      <c r="B89" s="180" t="s">
        <v>132</v>
      </c>
      <c r="C89" s="143"/>
      <c r="D89" s="143"/>
      <c r="E89" s="143"/>
      <c r="F89" s="143"/>
      <c r="G89" s="143"/>
      <c r="H89" s="141"/>
      <c r="I89" s="72">
        <f>ROUND((($I$26/30)*5)/12*0.015,2)</f>
        <v>0.3</v>
      </c>
    </row>
    <row r="90" spans="1:10" ht="15.75" customHeight="1">
      <c r="A90" s="71" t="s">
        <v>43</v>
      </c>
      <c r="B90" s="180" t="s">
        <v>133</v>
      </c>
      <c r="C90" s="143"/>
      <c r="D90" s="143"/>
      <c r="E90" s="143"/>
      <c r="F90" s="143"/>
      <c r="G90" s="143"/>
      <c r="H90" s="141"/>
      <c r="I90" s="72">
        <f>ROUND((($I$26/30)*2.96)/12,2)</f>
        <v>11.86</v>
      </c>
    </row>
    <row r="91" spans="1:10" ht="27" customHeight="1">
      <c r="A91" s="71" t="s">
        <v>78</v>
      </c>
      <c r="B91" s="178" t="s">
        <v>134</v>
      </c>
      <c r="C91" s="143"/>
      <c r="D91" s="143"/>
      <c r="E91" s="143"/>
      <c r="F91" s="143"/>
      <c r="G91" s="143"/>
      <c r="H91" s="141"/>
      <c r="I91" s="73">
        <f>ROUND(((($I$26/30)*15)/12)*0.0078,2)</f>
        <v>0.47</v>
      </c>
    </row>
    <row r="92" spans="1:10" ht="15.75" customHeight="1">
      <c r="A92" s="71" t="s">
        <v>97</v>
      </c>
      <c r="B92" s="180" t="s">
        <v>64</v>
      </c>
      <c r="C92" s="143"/>
      <c r="D92" s="143"/>
      <c r="E92" s="143"/>
      <c r="F92" s="143"/>
      <c r="G92" s="143"/>
      <c r="H92" s="141"/>
      <c r="I92" s="73">
        <v>0</v>
      </c>
    </row>
    <row r="93" spans="1:10" ht="15.75" customHeight="1">
      <c r="A93" s="171" t="s">
        <v>111</v>
      </c>
      <c r="B93" s="143"/>
      <c r="C93" s="143"/>
      <c r="D93" s="143"/>
      <c r="E93" s="143"/>
      <c r="F93" s="143"/>
      <c r="G93" s="143"/>
      <c r="H93" s="141"/>
      <c r="I93" s="74">
        <f>SUM(I87:I92)</f>
        <v>192.88000000000002</v>
      </c>
    </row>
    <row r="94" spans="1:10" ht="26.25" customHeight="1">
      <c r="A94" s="75" t="s">
        <v>99</v>
      </c>
      <c r="B94" s="152" t="s">
        <v>135</v>
      </c>
      <c r="C94" s="143"/>
      <c r="D94" s="143"/>
      <c r="E94" s="143"/>
      <c r="F94" s="143"/>
      <c r="G94" s="143"/>
      <c r="H94" s="141"/>
      <c r="I94" s="76">
        <f>ROUND(H60*I93,2)</f>
        <v>70.98</v>
      </c>
      <c r="J94" s="57"/>
    </row>
    <row r="95" spans="1:10" ht="15.75" customHeight="1">
      <c r="A95" s="171" t="s">
        <v>105</v>
      </c>
      <c r="B95" s="143"/>
      <c r="C95" s="143"/>
      <c r="D95" s="143"/>
      <c r="E95" s="143"/>
      <c r="F95" s="143"/>
      <c r="G95" s="143"/>
      <c r="H95" s="141"/>
      <c r="I95" s="55">
        <f>SUM(I93:I94)</f>
        <v>263.86</v>
      </c>
    </row>
    <row r="96" spans="1:10" ht="15.75" customHeight="1">
      <c r="A96" s="179" t="s">
        <v>136</v>
      </c>
      <c r="B96" s="143"/>
      <c r="C96" s="143"/>
      <c r="D96" s="143"/>
      <c r="E96" s="143"/>
      <c r="F96" s="143"/>
      <c r="G96" s="143"/>
      <c r="H96" s="143"/>
      <c r="I96" s="141"/>
    </row>
    <row r="97" spans="1:10" ht="15" customHeight="1">
      <c r="A97" s="42">
        <v>4</v>
      </c>
      <c r="B97" s="166" t="s">
        <v>137</v>
      </c>
      <c r="C97" s="143"/>
      <c r="D97" s="143"/>
      <c r="E97" s="143"/>
      <c r="F97" s="143"/>
      <c r="G97" s="143"/>
      <c r="H97" s="141"/>
      <c r="I97" s="42" t="s">
        <v>69</v>
      </c>
    </row>
    <row r="98" spans="1:10" ht="15" customHeight="1">
      <c r="A98" s="44" t="s">
        <v>89</v>
      </c>
      <c r="B98" s="152" t="s">
        <v>138</v>
      </c>
      <c r="C98" s="143"/>
      <c r="D98" s="143"/>
      <c r="E98" s="143"/>
      <c r="F98" s="143"/>
      <c r="G98" s="143"/>
      <c r="H98" s="141"/>
      <c r="I98" s="45">
        <f>I60</f>
        <v>530.68000000000006</v>
      </c>
    </row>
    <row r="99" spans="1:10" ht="15" customHeight="1">
      <c r="A99" s="44" t="s">
        <v>108</v>
      </c>
      <c r="B99" s="152" t="s">
        <v>139</v>
      </c>
      <c r="C99" s="143"/>
      <c r="D99" s="143"/>
      <c r="E99" s="143"/>
      <c r="F99" s="143"/>
      <c r="G99" s="143"/>
      <c r="H99" s="141"/>
      <c r="I99" s="45">
        <f>I69</f>
        <v>164.41</v>
      </c>
    </row>
    <row r="100" spans="1:10" ht="15" customHeight="1">
      <c r="A100" s="44" t="s">
        <v>114</v>
      </c>
      <c r="B100" s="152" t="s">
        <v>140</v>
      </c>
      <c r="C100" s="143"/>
      <c r="D100" s="143"/>
      <c r="E100" s="143"/>
      <c r="F100" s="143"/>
      <c r="G100" s="143"/>
      <c r="H100" s="141"/>
      <c r="I100" s="45">
        <f>I75</f>
        <v>1.46</v>
      </c>
    </row>
    <row r="101" spans="1:10" ht="15" customHeight="1">
      <c r="A101" s="44" t="s">
        <v>119</v>
      </c>
      <c r="B101" s="152" t="s">
        <v>141</v>
      </c>
      <c r="C101" s="143"/>
      <c r="D101" s="143"/>
      <c r="E101" s="143"/>
      <c r="F101" s="143"/>
      <c r="G101" s="143"/>
      <c r="H101" s="141"/>
      <c r="I101" s="45">
        <f>I84</f>
        <v>106.06</v>
      </c>
    </row>
    <row r="102" spans="1:10" ht="15" customHeight="1">
      <c r="A102" s="44" t="s">
        <v>128</v>
      </c>
      <c r="B102" s="152" t="s">
        <v>142</v>
      </c>
      <c r="C102" s="143"/>
      <c r="D102" s="143"/>
      <c r="E102" s="143"/>
      <c r="F102" s="143"/>
      <c r="G102" s="143"/>
      <c r="H102" s="141"/>
      <c r="I102" s="45">
        <f>I95</f>
        <v>263.86</v>
      </c>
    </row>
    <row r="103" spans="1:10" ht="15" customHeight="1">
      <c r="A103" s="44" t="s">
        <v>143</v>
      </c>
      <c r="B103" s="152" t="s">
        <v>64</v>
      </c>
      <c r="C103" s="143"/>
      <c r="D103" s="143"/>
      <c r="E103" s="143"/>
      <c r="F103" s="143"/>
      <c r="G103" s="143"/>
      <c r="H103" s="141"/>
      <c r="I103" s="45">
        <v>0</v>
      </c>
    </row>
    <row r="104" spans="1:10" ht="15.75" customHeight="1">
      <c r="A104" s="171" t="s">
        <v>105</v>
      </c>
      <c r="B104" s="143"/>
      <c r="C104" s="143"/>
      <c r="D104" s="143"/>
      <c r="E104" s="143"/>
      <c r="F104" s="143"/>
      <c r="G104" s="143"/>
      <c r="H104" s="141"/>
      <c r="I104" s="55">
        <f>SUM(I98:I103)</f>
        <v>1066.4700000000003</v>
      </c>
    </row>
    <row r="105" spans="1:10" ht="15.75" customHeight="1">
      <c r="A105" s="169" t="s">
        <v>144</v>
      </c>
      <c r="B105" s="143"/>
      <c r="C105" s="143"/>
      <c r="D105" s="143"/>
      <c r="E105" s="143"/>
      <c r="F105" s="143"/>
      <c r="G105" s="143"/>
      <c r="H105" s="143"/>
      <c r="I105" s="141"/>
    </row>
    <row r="106" spans="1:10" ht="15.75" customHeight="1">
      <c r="A106" s="42">
        <v>5</v>
      </c>
      <c r="B106" s="177" t="s">
        <v>145</v>
      </c>
      <c r="C106" s="143"/>
      <c r="D106" s="143"/>
      <c r="E106" s="143"/>
      <c r="F106" s="143"/>
      <c r="G106" s="141"/>
      <c r="H106" s="42" t="s">
        <v>60</v>
      </c>
      <c r="I106" s="77" t="s">
        <v>69</v>
      </c>
    </row>
    <row r="107" spans="1:10" ht="40.5" customHeight="1">
      <c r="A107" s="197" t="s">
        <v>146</v>
      </c>
      <c r="B107" s="143"/>
      <c r="C107" s="143"/>
      <c r="D107" s="143"/>
      <c r="E107" s="143"/>
      <c r="F107" s="143"/>
      <c r="G107" s="141"/>
      <c r="H107" s="78" t="s">
        <v>72</v>
      </c>
      <c r="I107" s="79">
        <f>SUM(I26+I37+I45+I104)</f>
        <v>2916.9966666666669</v>
      </c>
    </row>
    <row r="108" spans="1:10" ht="15.75" customHeight="1">
      <c r="A108" s="44" t="s">
        <v>35</v>
      </c>
      <c r="B108" s="198" t="s">
        <v>147</v>
      </c>
      <c r="C108" s="143"/>
      <c r="D108" s="143"/>
      <c r="E108" s="143"/>
      <c r="F108" s="143"/>
      <c r="G108" s="141"/>
      <c r="H108" s="60">
        <v>0.05</v>
      </c>
      <c r="I108" s="45">
        <f>ROUND(H108*I107,2)</f>
        <v>145.85</v>
      </c>
    </row>
    <row r="109" spans="1:10" ht="39.75" customHeight="1">
      <c r="A109" s="197" t="s">
        <v>148</v>
      </c>
      <c r="B109" s="143"/>
      <c r="C109" s="143"/>
      <c r="D109" s="143"/>
      <c r="E109" s="143"/>
      <c r="F109" s="143"/>
      <c r="G109" s="141"/>
      <c r="H109" s="80" t="s">
        <v>72</v>
      </c>
      <c r="I109" s="79">
        <f>SUM(I26+I37+I45+I104+I108)</f>
        <v>3062.8466666666668</v>
      </c>
    </row>
    <row r="110" spans="1:10" ht="15.75" customHeight="1">
      <c r="A110" s="44" t="s">
        <v>37</v>
      </c>
      <c r="B110" s="198" t="s">
        <v>149</v>
      </c>
      <c r="C110" s="143"/>
      <c r="D110" s="143"/>
      <c r="E110" s="143"/>
      <c r="F110" s="143"/>
      <c r="G110" s="141"/>
      <c r="H110" s="81">
        <v>0.1</v>
      </c>
      <c r="I110" s="45">
        <f>ROUND(H110*I109,2)</f>
        <v>306.27999999999997</v>
      </c>
      <c r="J110" s="57"/>
    </row>
    <row r="111" spans="1:10" ht="15" customHeight="1">
      <c r="A111" s="199" t="s">
        <v>150</v>
      </c>
      <c r="B111" s="143"/>
      <c r="C111" s="143"/>
      <c r="D111" s="143"/>
      <c r="E111" s="143"/>
      <c r="F111" s="143"/>
      <c r="G111" s="141"/>
      <c r="H111" s="80"/>
      <c r="I111" s="79">
        <f>SUM(I26+I37+I45+I104+I108+I110)</f>
        <v>3369.126666666667</v>
      </c>
    </row>
    <row r="112" spans="1:10" ht="15.75" customHeight="1">
      <c r="A112" s="44" t="s">
        <v>40</v>
      </c>
      <c r="B112" s="198" t="s">
        <v>151</v>
      </c>
      <c r="C112" s="143"/>
      <c r="D112" s="143"/>
      <c r="E112" s="143"/>
      <c r="F112" s="143"/>
      <c r="G112" s="141"/>
      <c r="H112" s="82" t="s">
        <v>72</v>
      </c>
      <c r="I112" s="47" t="s">
        <v>72</v>
      </c>
    </row>
    <row r="113" spans="1:10" ht="15.75" customHeight="1">
      <c r="A113" s="44"/>
      <c r="B113" s="198" t="s">
        <v>152</v>
      </c>
      <c r="C113" s="143"/>
      <c r="D113" s="143"/>
      <c r="E113" s="143"/>
      <c r="F113" s="143"/>
      <c r="G113" s="141"/>
      <c r="H113" s="82" t="s">
        <v>72</v>
      </c>
      <c r="I113" s="47" t="s">
        <v>72</v>
      </c>
    </row>
    <row r="114" spans="1:10" ht="15" customHeight="1">
      <c r="A114" s="44"/>
      <c r="B114" s="200" t="s">
        <v>153</v>
      </c>
      <c r="C114" s="143"/>
      <c r="D114" s="143"/>
      <c r="E114" s="143"/>
      <c r="F114" s="143"/>
      <c r="G114" s="141"/>
      <c r="H114" s="83">
        <v>0.03</v>
      </c>
      <c r="I114" s="45">
        <f t="shared" ref="I114:I115" si="2">ROUND(($I$111/(1-$H$121))*H114,2)</f>
        <v>109.45</v>
      </c>
      <c r="J114" s="57"/>
    </row>
    <row r="115" spans="1:10" ht="15" customHeight="1">
      <c r="A115" s="44"/>
      <c r="B115" s="200" t="s">
        <v>154</v>
      </c>
      <c r="C115" s="143"/>
      <c r="D115" s="143"/>
      <c r="E115" s="143"/>
      <c r="F115" s="143"/>
      <c r="G115" s="141"/>
      <c r="H115" s="83">
        <v>6.4999999999999997E-3</v>
      </c>
      <c r="I115" s="45">
        <f t="shared" si="2"/>
        <v>23.71</v>
      </c>
      <c r="J115" s="57"/>
    </row>
    <row r="116" spans="1:10" ht="15" customHeight="1">
      <c r="A116" s="44"/>
      <c r="B116" s="152" t="s">
        <v>155</v>
      </c>
      <c r="C116" s="143"/>
      <c r="D116" s="143"/>
      <c r="E116" s="143"/>
      <c r="F116" s="143"/>
      <c r="G116" s="143"/>
      <c r="H116" s="84" t="s">
        <v>72</v>
      </c>
      <c r="I116" s="47" t="s">
        <v>72</v>
      </c>
    </row>
    <row r="117" spans="1:10" ht="15" customHeight="1">
      <c r="A117" s="44"/>
      <c r="B117" s="152" t="s">
        <v>156</v>
      </c>
      <c r="C117" s="143"/>
      <c r="D117" s="143"/>
      <c r="E117" s="143"/>
      <c r="F117" s="143"/>
      <c r="G117" s="143"/>
      <c r="H117" s="84" t="s">
        <v>72</v>
      </c>
      <c r="I117" s="47" t="s">
        <v>72</v>
      </c>
    </row>
    <row r="118" spans="1:10" ht="15" customHeight="1">
      <c r="A118" s="44"/>
      <c r="B118" s="200" t="s">
        <v>157</v>
      </c>
      <c r="C118" s="143"/>
      <c r="D118" s="143"/>
      <c r="E118" s="143"/>
      <c r="F118" s="143"/>
      <c r="G118" s="141"/>
      <c r="H118" s="83">
        <v>0.04</v>
      </c>
      <c r="I118" s="45">
        <f>ROUND(($I$111/(1-$H$121))*H118,2)</f>
        <v>145.93</v>
      </c>
      <c r="J118" s="57"/>
    </row>
    <row r="119" spans="1:10" ht="15.75" customHeight="1">
      <c r="A119" s="171" t="s">
        <v>105</v>
      </c>
      <c r="B119" s="143"/>
      <c r="C119" s="143"/>
      <c r="D119" s="143"/>
      <c r="E119" s="143"/>
      <c r="F119" s="143"/>
      <c r="G119" s="143"/>
      <c r="H119" s="141"/>
      <c r="I119" s="55">
        <f>SUM(I108+I110+I114+I115+I118)</f>
        <v>731.22</v>
      </c>
    </row>
    <row r="120" spans="1:10" ht="15.75" customHeight="1">
      <c r="A120" s="172"/>
      <c r="B120" s="143"/>
      <c r="C120" s="143"/>
      <c r="D120" s="143"/>
      <c r="E120" s="143"/>
      <c r="F120" s="143"/>
      <c r="G120" s="143"/>
      <c r="H120" s="143"/>
      <c r="I120" s="141"/>
    </row>
    <row r="121" spans="1:10" ht="15" customHeight="1">
      <c r="A121" s="152" t="s">
        <v>158</v>
      </c>
      <c r="B121" s="143"/>
      <c r="C121" s="143"/>
      <c r="D121" s="143"/>
      <c r="E121" s="143"/>
      <c r="F121" s="143"/>
      <c r="G121" s="141"/>
      <c r="H121" s="62">
        <f t="shared" ref="H121:I121" si="3">SUM(H114:H118)</f>
        <v>7.6499999999999999E-2</v>
      </c>
      <c r="I121" s="45">
        <f t="shared" si="3"/>
        <v>279.09000000000003</v>
      </c>
    </row>
    <row r="122" spans="1:10" ht="15.75" customHeight="1">
      <c r="A122" s="203" t="s">
        <v>159</v>
      </c>
      <c r="B122" s="128"/>
      <c r="C122" s="205" t="s">
        <v>160</v>
      </c>
      <c r="D122" s="128"/>
      <c r="E122" s="128"/>
      <c r="F122" s="128"/>
      <c r="G122" s="128"/>
      <c r="H122" s="128"/>
      <c r="I122" s="128"/>
    </row>
    <row r="123" spans="1:10" ht="15.75" customHeight="1">
      <c r="A123" s="204"/>
      <c r="B123" s="128"/>
      <c r="C123" s="201" t="s">
        <v>161</v>
      </c>
      <c r="D123" s="128"/>
      <c r="E123" s="128"/>
      <c r="F123" s="128"/>
      <c r="G123" s="128"/>
      <c r="H123" s="128"/>
      <c r="I123" s="128"/>
    </row>
    <row r="124" spans="1:10" ht="15.75" customHeight="1">
      <c r="A124" s="191"/>
      <c r="B124" s="192"/>
      <c r="C124" s="202" t="s">
        <v>162</v>
      </c>
      <c r="D124" s="192"/>
      <c r="E124" s="192"/>
      <c r="F124" s="192"/>
      <c r="G124" s="192"/>
      <c r="H124" s="192"/>
      <c r="I124" s="192"/>
    </row>
    <row r="125" spans="1:10" ht="15.75" customHeight="1">
      <c r="A125" s="172"/>
      <c r="B125" s="143"/>
      <c r="C125" s="143"/>
      <c r="D125" s="143"/>
      <c r="E125" s="143"/>
      <c r="F125" s="143"/>
      <c r="G125" s="143"/>
      <c r="H125" s="143"/>
      <c r="I125" s="141"/>
    </row>
    <row r="126" spans="1:10" ht="28.5" customHeight="1">
      <c r="A126" s="152" t="s">
        <v>163</v>
      </c>
      <c r="B126" s="143"/>
      <c r="C126" s="143"/>
      <c r="D126" s="143"/>
      <c r="E126" s="143"/>
      <c r="F126" s="143"/>
      <c r="G126" s="143"/>
      <c r="H126" s="143"/>
      <c r="I126" s="141"/>
    </row>
    <row r="127" spans="1:10" ht="15.75" customHeight="1">
      <c r="A127" s="172"/>
      <c r="B127" s="143"/>
      <c r="C127" s="143"/>
      <c r="D127" s="143"/>
      <c r="E127" s="143"/>
      <c r="F127" s="143"/>
      <c r="G127" s="143"/>
      <c r="H127" s="143"/>
      <c r="I127" s="141"/>
    </row>
    <row r="128" spans="1:10" ht="15" customHeight="1">
      <c r="A128" s="206" t="s">
        <v>164</v>
      </c>
      <c r="B128" s="143"/>
      <c r="C128" s="143"/>
      <c r="D128" s="143"/>
      <c r="E128" s="143"/>
      <c r="F128" s="143"/>
      <c r="G128" s="143"/>
      <c r="H128" s="143"/>
      <c r="I128" s="141"/>
    </row>
    <row r="129" spans="1:9" ht="15" customHeight="1">
      <c r="A129" s="166" t="s">
        <v>165</v>
      </c>
      <c r="B129" s="143"/>
      <c r="C129" s="143"/>
      <c r="D129" s="143"/>
      <c r="E129" s="143"/>
      <c r="F129" s="143"/>
      <c r="G129" s="143"/>
      <c r="H129" s="143"/>
      <c r="I129" s="85" t="s">
        <v>69</v>
      </c>
    </row>
    <row r="130" spans="1:9" ht="15" customHeight="1">
      <c r="A130" s="86" t="s">
        <v>35</v>
      </c>
      <c r="B130" s="167" t="s">
        <v>166</v>
      </c>
      <c r="C130" s="143"/>
      <c r="D130" s="143"/>
      <c r="E130" s="143"/>
      <c r="F130" s="143"/>
      <c r="G130" s="143"/>
      <c r="H130" s="143"/>
      <c r="I130" s="52">
        <f>I26</f>
        <v>1442.1</v>
      </c>
    </row>
    <row r="131" spans="1:9" ht="15" customHeight="1">
      <c r="A131" s="86" t="s">
        <v>37</v>
      </c>
      <c r="B131" s="167" t="s">
        <v>167</v>
      </c>
      <c r="C131" s="143"/>
      <c r="D131" s="143"/>
      <c r="E131" s="143"/>
      <c r="F131" s="143"/>
      <c r="G131" s="143"/>
      <c r="H131" s="143"/>
      <c r="I131" s="52">
        <f>I37</f>
        <v>326.76</v>
      </c>
    </row>
    <row r="132" spans="1:9" ht="15" customHeight="1">
      <c r="A132" s="86" t="s">
        <v>40</v>
      </c>
      <c r="B132" s="167" t="s">
        <v>168</v>
      </c>
      <c r="C132" s="143"/>
      <c r="D132" s="143"/>
      <c r="E132" s="143"/>
      <c r="F132" s="143"/>
      <c r="G132" s="143"/>
      <c r="H132" s="143"/>
      <c r="I132" s="52">
        <f>I45</f>
        <v>81.666666666666671</v>
      </c>
    </row>
    <row r="133" spans="1:9" ht="15" customHeight="1">
      <c r="A133" s="86" t="s">
        <v>43</v>
      </c>
      <c r="B133" s="167" t="s">
        <v>137</v>
      </c>
      <c r="C133" s="143"/>
      <c r="D133" s="143"/>
      <c r="E133" s="143"/>
      <c r="F133" s="143"/>
      <c r="G133" s="143"/>
      <c r="H133" s="143"/>
      <c r="I133" s="52">
        <f>I104</f>
        <v>1066.4700000000003</v>
      </c>
    </row>
    <row r="134" spans="1:9" ht="15" customHeight="1">
      <c r="A134" s="181" t="s">
        <v>169</v>
      </c>
      <c r="B134" s="143"/>
      <c r="C134" s="143"/>
      <c r="D134" s="143"/>
      <c r="E134" s="143"/>
      <c r="F134" s="143"/>
      <c r="G134" s="143"/>
      <c r="H134" s="143"/>
      <c r="I134" s="58">
        <f>SUM(I130:I133)</f>
        <v>2916.9966666666669</v>
      </c>
    </row>
    <row r="135" spans="1:9" ht="15" customHeight="1">
      <c r="A135" s="86" t="s">
        <v>78</v>
      </c>
      <c r="B135" s="167" t="s">
        <v>170</v>
      </c>
      <c r="C135" s="143"/>
      <c r="D135" s="143"/>
      <c r="E135" s="143"/>
      <c r="F135" s="143"/>
      <c r="G135" s="143"/>
      <c r="H135" s="143"/>
      <c r="I135" s="52">
        <f>I119</f>
        <v>731.22</v>
      </c>
    </row>
    <row r="136" spans="1:9" ht="15" customHeight="1">
      <c r="A136" s="182" t="s">
        <v>171</v>
      </c>
      <c r="B136" s="143"/>
      <c r="C136" s="143"/>
      <c r="D136" s="143"/>
      <c r="E136" s="143"/>
      <c r="F136" s="143"/>
      <c r="G136" s="143"/>
      <c r="H136" s="143"/>
      <c r="I136" s="52">
        <f>SUM(I134:I135)</f>
        <v>3648.2166666666672</v>
      </c>
    </row>
    <row r="137" spans="1:9" ht="15" customHeight="1">
      <c r="A137" s="182" t="s">
        <v>172</v>
      </c>
      <c r="B137" s="143"/>
      <c r="C137" s="143"/>
      <c r="D137" s="143"/>
      <c r="E137" s="143"/>
      <c r="F137" s="143"/>
      <c r="G137" s="143"/>
      <c r="H137" s="143"/>
      <c r="I137" s="52">
        <f>I136*2</f>
        <v>7296.4333333333343</v>
      </c>
    </row>
    <row r="138" spans="1:9" ht="15.75" customHeight="1">
      <c r="A138" s="183"/>
      <c r="B138" s="143"/>
      <c r="C138" s="143"/>
      <c r="D138" s="143"/>
      <c r="E138" s="143"/>
      <c r="F138" s="143"/>
      <c r="G138" s="143"/>
      <c r="H138" s="143"/>
      <c r="I138" s="141"/>
    </row>
    <row r="139" spans="1:9" ht="15.75" customHeight="1">
      <c r="A139" s="172"/>
      <c r="B139" s="143"/>
      <c r="C139" s="143"/>
      <c r="D139" s="143"/>
      <c r="E139" s="143"/>
      <c r="F139" s="143"/>
      <c r="G139" s="143"/>
      <c r="H139" s="143"/>
      <c r="I139" s="141"/>
    </row>
    <row r="140" spans="1:9" ht="18" customHeight="1">
      <c r="A140" s="184" t="s">
        <v>23</v>
      </c>
      <c r="B140" s="143"/>
      <c r="C140" s="143"/>
      <c r="D140" s="143"/>
      <c r="E140" s="143"/>
      <c r="F140" s="141"/>
      <c r="G140" s="185">
        <f>+I136*2</f>
        <v>7296.4333333333343</v>
      </c>
      <c r="H140" s="143"/>
      <c r="I140" s="141"/>
    </row>
    <row r="141" spans="1:9" ht="15.75" customHeight="1">
      <c r="A141" s="172"/>
      <c r="B141" s="143"/>
      <c r="C141" s="143"/>
      <c r="D141" s="143"/>
      <c r="E141" s="143"/>
      <c r="F141" s="143"/>
      <c r="G141" s="143"/>
      <c r="H141" s="143"/>
      <c r="I141" s="141"/>
    </row>
    <row r="142" spans="1:9" ht="18" customHeight="1">
      <c r="A142" s="184" t="s">
        <v>173</v>
      </c>
      <c r="B142" s="143"/>
      <c r="C142" s="143"/>
      <c r="D142" s="143"/>
      <c r="E142" s="143"/>
      <c r="F142" s="141"/>
      <c r="G142" s="186">
        <f>H10</f>
        <v>12</v>
      </c>
      <c r="H142" s="143"/>
      <c r="I142" s="141"/>
    </row>
    <row r="143" spans="1:9" ht="15.75" customHeight="1">
      <c r="A143" s="172"/>
      <c r="B143" s="143"/>
      <c r="C143" s="143"/>
      <c r="D143" s="143"/>
      <c r="E143" s="143"/>
      <c r="F143" s="143"/>
      <c r="G143" s="143"/>
      <c r="H143" s="143"/>
      <c r="I143" s="141"/>
    </row>
    <row r="144" spans="1:9" ht="18" customHeight="1">
      <c r="A144" s="184" t="s">
        <v>174</v>
      </c>
      <c r="B144" s="143"/>
      <c r="C144" s="143"/>
      <c r="D144" s="143"/>
      <c r="E144" s="143"/>
      <c r="F144" s="141"/>
      <c r="G144" s="193">
        <f>G140*G142</f>
        <v>87557.200000000012</v>
      </c>
      <c r="H144" s="143"/>
      <c r="I144" s="141"/>
    </row>
    <row r="145" spans="1:9" ht="15.75" customHeight="1">
      <c r="A145" s="172"/>
      <c r="B145" s="143"/>
      <c r="C145" s="143"/>
      <c r="D145" s="143"/>
      <c r="E145" s="143"/>
      <c r="F145" s="143"/>
      <c r="G145" s="143"/>
      <c r="H145" s="143"/>
      <c r="I145" s="141"/>
    </row>
    <row r="146" spans="1:9" ht="15.75" customHeight="1">
      <c r="A146" s="194" t="s">
        <v>175</v>
      </c>
      <c r="B146" s="143"/>
      <c r="C146" s="143"/>
      <c r="D146" s="143"/>
      <c r="E146" s="143"/>
      <c r="F146" s="143"/>
      <c r="G146" s="143"/>
      <c r="H146" s="143"/>
      <c r="I146" s="141"/>
    </row>
    <row r="147" spans="1:9" ht="15" customHeight="1">
      <c r="A147" s="195" t="s">
        <v>176</v>
      </c>
      <c r="B147" s="190"/>
      <c r="C147" s="190"/>
      <c r="D147" s="190"/>
      <c r="E147" s="190"/>
      <c r="F147" s="190"/>
      <c r="G147" s="137"/>
      <c r="H147" s="196" t="s">
        <v>177</v>
      </c>
      <c r="I147" s="137"/>
    </row>
    <row r="148" spans="1:9" ht="15.75" customHeight="1">
      <c r="A148" s="191"/>
      <c r="B148" s="192"/>
      <c r="C148" s="192"/>
      <c r="D148" s="192"/>
      <c r="E148" s="192"/>
      <c r="F148" s="192"/>
      <c r="G148" s="139"/>
      <c r="H148" s="191"/>
      <c r="I148" s="139"/>
    </row>
    <row r="149" spans="1:9" ht="15.75" customHeight="1">
      <c r="A149" s="187" t="s">
        <v>178</v>
      </c>
      <c r="B149" s="143"/>
      <c r="C149" s="143"/>
      <c r="D149" s="143"/>
      <c r="E149" s="143"/>
      <c r="F149" s="143"/>
      <c r="G149" s="141"/>
      <c r="H149" s="187">
        <v>2</v>
      </c>
      <c r="I149" s="141"/>
    </row>
    <row r="150" spans="1:9" ht="15.75" customHeight="1">
      <c r="A150" s="188"/>
      <c r="B150" s="143"/>
      <c r="C150" s="143"/>
      <c r="D150" s="143"/>
      <c r="E150" s="143"/>
      <c r="F150" s="143"/>
      <c r="G150" s="143"/>
      <c r="H150" s="143"/>
      <c r="I150" s="141"/>
    </row>
    <row r="151" spans="1:9" ht="15.75" customHeight="1">
      <c r="A151" s="189"/>
      <c r="B151" s="190"/>
      <c r="C151" s="190"/>
      <c r="D151" s="190"/>
      <c r="E151" s="190"/>
      <c r="F151" s="190"/>
      <c r="G151" s="190"/>
      <c r="H151" s="190"/>
      <c r="I151" s="137"/>
    </row>
    <row r="152" spans="1:9" ht="15.75" customHeight="1">
      <c r="A152" s="191"/>
      <c r="B152" s="192"/>
      <c r="C152" s="192"/>
      <c r="D152" s="192"/>
      <c r="E152" s="192"/>
      <c r="F152" s="192"/>
      <c r="G152" s="192"/>
      <c r="H152" s="192"/>
      <c r="I152" s="139"/>
    </row>
  </sheetData>
  <mergeCells count="166">
    <mergeCell ref="A125:I125"/>
    <mergeCell ref="A126:I126"/>
    <mergeCell ref="A127:I127"/>
    <mergeCell ref="A128:I128"/>
    <mergeCell ref="A129:H129"/>
    <mergeCell ref="B130:H130"/>
    <mergeCell ref="B131:H131"/>
    <mergeCell ref="B113:G113"/>
    <mergeCell ref="B114:G114"/>
    <mergeCell ref="B115:G115"/>
    <mergeCell ref="B116:G116"/>
    <mergeCell ref="C123:I123"/>
    <mergeCell ref="C124:I124"/>
    <mergeCell ref="B117:G117"/>
    <mergeCell ref="B118:G118"/>
    <mergeCell ref="A119:H119"/>
    <mergeCell ref="A120:I120"/>
    <mergeCell ref="A121:G121"/>
    <mergeCell ref="A122:B124"/>
    <mergeCell ref="C122:I122"/>
    <mergeCell ref="A104:H104"/>
    <mergeCell ref="A105:I105"/>
    <mergeCell ref="B106:G106"/>
    <mergeCell ref="A107:G107"/>
    <mergeCell ref="B108:G108"/>
    <mergeCell ref="A109:G109"/>
    <mergeCell ref="B110:G110"/>
    <mergeCell ref="A111:G111"/>
    <mergeCell ref="B112:G112"/>
    <mergeCell ref="A142:F142"/>
    <mergeCell ref="G142:I142"/>
    <mergeCell ref="A143:I143"/>
    <mergeCell ref="A149:G149"/>
    <mergeCell ref="A150:I150"/>
    <mergeCell ref="A151:I152"/>
    <mergeCell ref="A144:F144"/>
    <mergeCell ref="G144:I144"/>
    <mergeCell ref="A145:I145"/>
    <mergeCell ref="A146:I146"/>
    <mergeCell ref="A147:G148"/>
    <mergeCell ref="H147:I148"/>
    <mergeCell ref="H149:I149"/>
    <mergeCell ref="A134:H134"/>
    <mergeCell ref="B135:H135"/>
    <mergeCell ref="A136:H136"/>
    <mergeCell ref="A137:H137"/>
    <mergeCell ref="A138:I138"/>
    <mergeCell ref="A139:I139"/>
    <mergeCell ref="A140:F140"/>
    <mergeCell ref="G140:I140"/>
    <mergeCell ref="A141:I141"/>
    <mergeCell ref="B82:H82"/>
    <mergeCell ref="B83:H83"/>
    <mergeCell ref="A84:H84"/>
    <mergeCell ref="A85:I85"/>
    <mergeCell ref="B86:H86"/>
    <mergeCell ref="B87:H87"/>
    <mergeCell ref="B88:H88"/>
    <mergeCell ref="B132:H132"/>
    <mergeCell ref="B133:H133"/>
    <mergeCell ref="B89:H89"/>
    <mergeCell ref="B90:H90"/>
    <mergeCell ref="B91:H91"/>
    <mergeCell ref="B92:H92"/>
    <mergeCell ref="A93:H93"/>
    <mergeCell ref="B94:H94"/>
    <mergeCell ref="A95:H95"/>
    <mergeCell ref="A96:I96"/>
    <mergeCell ref="B97:H97"/>
    <mergeCell ref="B98:H98"/>
    <mergeCell ref="B99:H99"/>
    <mergeCell ref="B100:H100"/>
    <mergeCell ref="B101:H101"/>
    <mergeCell ref="B102:H102"/>
    <mergeCell ref="B103:H103"/>
    <mergeCell ref="B73:H73"/>
    <mergeCell ref="B74:H74"/>
    <mergeCell ref="A75:H75"/>
    <mergeCell ref="A76:I76"/>
    <mergeCell ref="B77:H77"/>
    <mergeCell ref="B78:H78"/>
    <mergeCell ref="B79:H79"/>
    <mergeCell ref="B80:H80"/>
    <mergeCell ref="B81:H81"/>
    <mergeCell ref="A64:I64"/>
    <mergeCell ref="B65:H65"/>
    <mergeCell ref="B66:H66"/>
    <mergeCell ref="A67:H67"/>
    <mergeCell ref="B68:H68"/>
    <mergeCell ref="A69:H69"/>
    <mergeCell ref="A70:I70"/>
    <mergeCell ref="A71:I71"/>
    <mergeCell ref="B72:H72"/>
    <mergeCell ref="B55:G55"/>
    <mergeCell ref="B56:G56"/>
    <mergeCell ref="B57:G57"/>
    <mergeCell ref="B58:C58"/>
    <mergeCell ref="B59:G59"/>
    <mergeCell ref="A60:G60"/>
    <mergeCell ref="A61:I61"/>
    <mergeCell ref="A62:I62"/>
    <mergeCell ref="A63:I63"/>
    <mergeCell ref="A46:I46"/>
    <mergeCell ref="A47:I47"/>
    <mergeCell ref="A48:I48"/>
    <mergeCell ref="A49:I49"/>
    <mergeCell ref="A50:I50"/>
    <mergeCell ref="B51:G51"/>
    <mergeCell ref="B52:G52"/>
    <mergeCell ref="B53:G53"/>
    <mergeCell ref="B54:G54"/>
    <mergeCell ref="B37:H37"/>
    <mergeCell ref="A38:I38"/>
    <mergeCell ref="A39:I39"/>
    <mergeCell ref="A40:I40"/>
    <mergeCell ref="A41:I41"/>
    <mergeCell ref="B42:G42"/>
    <mergeCell ref="B43:G43"/>
    <mergeCell ref="B44:G44"/>
    <mergeCell ref="A45:H45"/>
    <mergeCell ref="B28:G28"/>
    <mergeCell ref="B29:H29"/>
    <mergeCell ref="B30:G30"/>
    <mergeCell ref="B31:G31"/>
    <mergeCell ref="B32:H32"/>
    <mergeCell ref="B33:G33"/>
    <mergeCell ref="B34:G34"/>
    <mergeCell ref="B35:G35"/>
    <mergeCell ref="B36:G36"/>
    <mergeCell ref="A19:I19"/>
    <mergeCell ref="A20:I20"/>
    <mergeCell ref="A21:I21"/>
    <mergeCell ref="B22:D22"/>
    <mergeCell ref="B23:D23"/>
    <mergeCell ref="B24:G24"/>
    <mergeCell ref="B25:H25"/>
    <mergeCell ref="A26:H26"/>
    <mergeCell ref="A27:I27"/>
    <mergeCell ref="B14:G14"/>
    <mergeCell ref="H14:I14"/>
    <mergeCell ref="B15:G15"/>
    <mergeCell ref="H15:I15"/>
    <mergeCell ref="B16:G16"/>
    <mergeCell ref="H16:I16"/>
    <mergeCell ref="B17:G17"/>
    <mergeCell ref="H17:I17"/>
    <mergeCell ref="A18:I18"/>
    <mergeCell ref="B8:G8"/>
    <mergeCell ref="H8:I8"/>
    <mergeCell ref="B9:G9"/>
    <mergeCell ref="H9:I9"/>
    <mergeCell ref="B10:G10"/>
    <mergeCell ref="H10:I10"/>
    <mergeCell ref="A11:I11"/>
    <mergeCell ref="A12:I12"/>
    <mergeCell ref="A13:I13"/>
    <mergeCell ref="A1:I1"/>
    <mergeCell ref="A2:I2"/>
    <mergeCell ref="A3:E3"/>
    <mergeCell ref="F3:I3"/>
    <mergeCell ref="A4:E4"/>
    <mergeCell ref="F4:I4"/>
    <mergeCell ref="A5:I5"/>
    <mergeCell ref="A6:I6"/>
    <mergeCell ref="B7:G7"/>
    <mergeCell ref="H7:I7"/>
  </mergeCells>
  <pageMargins left="0.51180555555555496" right="0.51180555555555496" top="0.78749999999999998" bottom="0.78749999999999998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52"/>
  <sheetViews>
    <sheetView workbookViewId="0"/>
  </sheetViews>
  <sheetFormatPr defaultColWidth="14.42578125" defaultRowHeight="15" customHeight="1"/>
  <sheetData>
    <row r="1" spans="1:9">
      <c r="A1" s="149" t="s">
        <v>28</v>
      </c>
      <c r="B1" s="150"/>
      <c r="C1" s="150"/>
      <c r="D1" s="150"/>
      <c r="E1" s="150"/>
      <c r="F1" s="150"/>
      <c r="G1" s="150"/>
      <c r="H1" s="150"/>
      <c r="I1" s="150"/>
    </row>
    <row r="2" spans="1:9">
      <c r="A2" s="151" t="s">
        <v>179</v>
      </c>
      <c r="B2" s="150"/>
      <c r="C2" s="150"/>
      <c r="D2" s="150"/>
      <c r="E2" s="150"/>
      <c r="F2" s="150"/>
      <c r="G2" s="150"/>
      <c r="H2" s="150"/>
      <c r="I2" s="150"/>
    </row>
    <row r="3" spans="1:9">
      <c r="A3" s="152" t="s">
        <v>30</v>
      </c>
      <c r="B3" s="143"/>
      <c r="C3" s="143"/>
      <c r="D3" s="143"/>
      <c r="E3" s="141"/>
      <c r="F3" s="153"/>
      <c r="G3" s="143"/>
      <c r="H3" s="143"/>
      <c r="I3" s="141"/>
    </row>
    <row r="4" spans="1:9">
      <c r="A4" s="152" t="s">
        <v>31</v>
      </c>
      <c r="B4" s="143"/>
      <c r="C4" s="143"/>
      <c r="D4" s="143"/>
      <c r="E4" s="141"/>
      <c r="F4" s="154" t="s">
        <v>32</v>
      </c>
      <c r="G4" s="143"/>
      <c r="H4" s="143"/>
      <c r="I4" s="141"/>
    </row>
    <row r="5" spans="1:9">
      <c r="A5" s="152" t="s">
        <v>33</v>
      </c>
      <c r="B5" s="143"/>
      <c r="C5" s="143"/>
      <c r="D5" s="143"/>
      <c r="E5" s="143"/>
      <c r="F5" s="143"/>
      <c r="G5" s="143"/>
      <c r="H5" s="143"/>
      <c r="I5" s="141"/>
    </row>
    <row r="6" spans="1:9">
      <c r="A6" s="155" t="s">
        <v>34</v>
      </c>
      <c r="B6" s="143"/>
      <c r="C6" s="143"/>
      <c r="D6" s="143"/>
      <c r="E6" s="143"/>
      <c r="F6" s="143"/>
      <c r="G6" s="143"/>
      <c r="H6" s="143"/>
      <c r="I6" s="141"/>
    </row>
    <row r="7" spans="1:9">
      <c r="A7" s="29" t="s">
        <v>35</v>
      </c>
      <c r="B7" s="152" t="s">
        <v>36</v>
      </c>
      <c r="C7" s="143"/>
      <c r="D7" s="143"/>
      <c r="E7" s="143"/>
      <c r="F7" s="143"/>
      <c r="G7" s="141"/>
      <c r="H7" s="156">
        <v>44484</v>
      </c>
      <c r="I7" s="141"/>
    </row>
    <row r="8" spans="1:9">
      <c r="A8" s="29" t="s">
        <v>37</v>
      </c>
      <c r="B8" s="152" t="s">
        <v>38</v>
      </c>
      <c r="C8" s="143"/>
      <c r="D8" s="143"/>
      <c r="E8" s="143"/>
      <c r="F8" s="143"/>
      <c r="G8" s="141"/>
      <c r="H8" s="154" t="s">
        <v>39</v>
      </c>
      <c r="I8" s="141"/>
    </row>
    <row r="9" spans="1:9">
      <c r="A9" s="29" t="s">
        <v>40</v>
      </c>
      <c r="B9" s="152" t="s">
        <v>41</v>
      </c>
      <c r="C9" s="143"/>
      <c r="D9" s="143"/>
      <c r="E9" s="143"/>
      <c r="F9" s="143"/>
      <c r="G9" s="141"/>
      <c r="H9" s="157" t="s">
        <v>180</v>
      </c>
      <c r="I9" s="141"/>
    </row>
    <row r="10" spans="1:9">
      <c r="A10" s="29" t="s">
        <v>43</v>
      </c>
      <c r="B10" s="152" t="s">
        <v>44</v>
      </c>
      <c r="C10" s="143"/>
      <c r="D10" s="143"/>
      <c r="E10" s="143"/>
      <c r="F10" s="143"/>
      <c r="G10" s="141"/>
      <c r="H10" s="154">
        <v>12</v>
      </c>
      <c r="I10" s="141"/>
    </row>
    <row r="11" spans="1:9">
      <c r="A11" s="158"/>
      <c r="B11" s="143"/>
      <c r="C11" s="143"/>
      <c r="D11" s="143"/>
      <c r="E11" s="143"/>
      <c r="F11" s="143"/>
      <c r="G11" s="143"/>
      <c r="H11" s="143"/>
      <c r="I11" s="141"/>
    </row>
    <row r="12" spans="1:9">
      <c r="A12" s="159" t="s">
        <v>181</v>
      </c>
      <c r="B12" s="143"/>
      <c r="C12" s="143"/>
      <c r="D12" s="143"/>
      <c r="E12" s="143"/>
      <c r="F12" s="143"/>
      <c r="G12" s="143"/>
      <c r="H12" s="143"/>
      <c r="I12" s="141"/>
    </row>
    <row r="13" spans="1:9">
      <c r="A13" s="155" t="s">
        <v>46</v>
      </c>
      <c r="B13" s="143"/>
      <c r="C13" s="143"/>
      <c r="D13" s="143"/>
      <c r="E13" s="143"/>
      <c r="F13" s="143"/>
      <c r="G13" s="143"/>
      <c r="H13" s="143"/>
      <c r="I13" s="141"/>
    </row>
    <row r="14" spans="1:9">
      <c r="A14" s="29">
        <v>1</v>
      </c>
      <c r="B14" s="152" t="s">
        <v>47</v>
      </c>
      <c r="C14" s="143"/>
      <c r="D14" s="143"/>
      <c r="E14" s="143"/>
      <c r="F14" s="143"/>
      <c r="G14" s="141"/>
      <c r="H14" s="160" t="s">
        <v>48</v>
      </c>
      <c r="I14" s="141"/>
    </row>
    <row r="15" spans="1:9">
      <c r="A15" s="29">
        <v>2</v>
      </c>
      <c r="B15" s="152" t="s">
        <v>182</v>
      </c>
      <c r="C15" s="143"/>
      <c r="D15" s="143"/>
      <c r="E15" s="143"/>
      <c r="F15" s="143"/>
      <c r="G15" s="141"/>
      <c r="H15" s="161">
        <v>1254</v>
      </c>
      <c r="I15" s="141"/>
    </row>
    <row r="16" spans="1:9">
      <c r="A16" s="29">
        <v>3</v>
      </c>
      <c r="B16" s="152" t="s">
        <v>183</v>
      </c>
      <c r="C16" s="143"/>
      <c r="D16" s="143"/>
      <c r="E16" s="143"/>
      <c r="F16" s="143"/>
      <c r="G16" s="141"/>
      <c r="H16" s="160" t="s">
        <v>184</v>
      </c>
      <c r="I16" s="141"/>
    </row>
    <row r="17" spans="1:26">
      <c r="A17" s="29">
        <v>4</v>
      </c>
      <c r="B17" s="152" t="s">
        <v>52</v>
      </c>
      <c r="C17" s="143"/>
      <c r="D17" s="143"/>
      <c r="E17" s="143"/>
      <c r="F17" s="143"/>
      <c r="G17" s="141"/>
      <c r="H17" s="154" t="s">
        <v>53</v>
      </c>
      <c r="I17" s="141"/>
    </row>
    <row r="18" spans="1:26">
      <c r="A18" s="162"/>
      <c r="B18" s="143"/>
      <c r="C18" s="143"/>
      <c r="D18" s="143"/>
      <c r="E18" s="143"/>
      <c r="F18" s="143"/>
      <c r="G18" s="143"/>
      <c r="H18" s="143"/>
      <c r="I18" s="141"/>
    </row>
    <row r="19" spans="1:26">
      <c r="A19" s="163" t="s">
        <v>54</v>
      </c>
      <c r="B19" s="143"/>
      <c r="C19" s="143"/>
      <c r="D19" s="143"/>
      <c r="E19" s="143"/>
      <c r="F19" s="143"/>
      <c r="G19" s="143"/>
      <c r="H19" s="143"/>
      <c r="I19" s="141"/>
    </row>
    <row r="20" spans="1:26">
      <c r="A20" s="164"/>
      <c r="B20" s="143"/>
      <c r="C20" s="143"/>
      <c r="D20" s="143"/>
      <c r="E20" s="143"/>
      <c r="F20" s="143"/>
      <c r="G20" s="143"/>
      <c r="H20" s="143"/>
      <c r="I20" s="141"/>
    </row>
    <row r="21" spans="1:26">
      <c r="A21" s="165" t="s">
        <v>55</v>
      </c>
      <c r="B21" s="143"/>
      <c r="C21" s="143"/>
      <c r="D21" s="143"/>
      <c r="E21" s="143"/>
      <c r="F21" s="143"/>
      <c r="G21" s="143"/>
      <c r="H21" s="143"/>
      <c r="I21" s="141"/>
    </row>
    <row r="22" spans="1:26">
      <c r="A22" s="87">
        <v>1</v>
      </c>
      <c r="B22" s="207" t="s">
        <v>56</v>
      </c>
      <c r="C22" s="143"/>
      <c r="D22" s="141"/>
      <c r="E22" s="88" t="s">
        <v>57</v>
      </c>
      <c r="F22" s="88" t="s">
        <v>58</v>
      </c>
      <c r="G22" s="88" t="s">
        <v>59</v>
      </c>
      <c r="H22" s="89" t="s">
        <v>60</v>
      </c>
      <c r="I22" s="90" t="s">
        <v>61</v>
      </c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spans="1:26" ht="15.75" customHeight="1">
      <c r="A23" s="92" t="s">
        <v>35</v>
      </c>
      <c r="B23" s="208" t="s">
        <v>185</v>
      </c>
      <c r="C23" s="143"/>
      <c r="D23" s="141"/>
      <c r="E23" s="93">
        <v>15</v>
      </c>
      <c r="F23" s="94">
        <v>1</v>
      </c>
      <c r="G23" s="93">
        <v>180</v>
      </c>
      <c r="H23" s="95"/>
      <c r="I23" s="96">
        <v>1254</v>
      </c>
      <c r="J23" s="97"/>
      <c r="K23" s="97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spans="1:26">
      <c r="A24" s="92" t="s">
        <v>37</v>
      </c>
      <c r="B24" s="209" t="s">
        <v>186</v>
      </c>
      <c r="C24" s="143"/>
      <c r="D24" s="143"/>
      <c r="E24" s="143"/>
      <c r="F24" s="143"/>
      <c r="G24" s="141"/>
      <c r="H24" s="98">
        <v>0.15</v>
      </c>
      <c r="I24" s="99">
        <f>ROUND(H24*I23,2)</f>
        <v>188.1</v>
      </c>
      <c r="J24" s="91"/>
      <c r="K24" s="97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spans="1:26">
      <c r="A25" s="92" t="s">
        <v>40</v>
      </c>
      <c r="B25" s="208" t="s">
        <v>187</v>
      </c>
      <c r="C25" s="143"/>
      <c r="D25" s="143"/>
      <c r="E25" s="143"/>
      <c r="F25" s="143"/>
      <c r="G25" s="141"/>
      <c r="H25" s="98">
        <v>0.2</v>
      </c>
      <c r="I25" s="99">
        <f>((I23/220*15)*20%)+((I23/220*105)*20%)</f>
        <v>136.80000000000001</v>
      </c>
      <c r="J25" s="91"/>
      <c r="K25" s="97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spans="1:26">
      <c r="A26" s="168" t="s">
        <v>65</v>
      </c>
      <c r="B26" s="143"/>
      <c r="C26" s="143"/>
      <c r="D26" s="143"/>
      <c r="E26" s="143"/>
      <c r="F26" s="143"/>
      <c r="G26" s="143"/>
      <c r="H26" s="141"/>
      <c r="I26" s="40">
        <f>SUM(I23:I25)</f>
        <v>1578.8999999999999</v>
      </c>
    </row>
    <row r="27" spans="1:26">
      <c r="A27" s="169" t="s">
        <v>66</v>
      </c>
      <c r="B27" s="143"/>
      <c r="C27" s="143"/>
      <c r="D27" s="143"/>
      <c r="E27" s="143"/>
      <c r="F27" s="143"/>
      <c r="G27" s="143"/>
      <c r="H27" s="143"/>
      <c r="I27" s="141"/>
    </row>
    <row r="28" spans="1:26">
      <c r="A28" s="42">
        <v>2</v>
      </c>
      <c r="B28" s="166" t="s">
        <v>67</v>
      </c>
      <c r="C28" s="143"/>
      <c r="D28" s="143"/>
      <c r="E28" s="143"/>
      <c r="F28" s="143"/>
      <c r="G28" s="143"/>
      <c r="H28" s="31" t="s">
        <v>68</v>
      </c>
      <c r="I28" s="43" t="s">
        <v>69</v>
      </c>
    </row>
    <row r="29" spans="1:26">
      <c r="A29" s="44" t="s">
        <v>35</v>
      </c>
      <c r="B29" s="152" t="s">
        <v>188</v>
      </c>
      <c r="C29" s="143"/>
      <c r="D29" s="143"/>
      <c r="E29" s="143"/>
      <c r="F29" s="143"/>
      <c r="G29" s="143"/>
      <c r="H29" s="143"/>
      <c r="I29" s="45">
        <f>ROUND(((H31*H30*E23*F23)-(0.06*I23)),2)</f>
        <v>68.760000000000005</v>
      </c>
    </row>
    <row r="30" spans="1:26">
      <c r="A30" s="44"/>
      <c r="B30" s="170" t="s">
        <v>189</v>
      </c>
      <c r="C30" s="143"/>
      <c r="D30" s="143"/>
      <c r="E30" s="143"/>
      <c r="F30" s="143"/>
      <c r="G30" s="143"/>
      <c r="H30" s="46">
        <v>4.8</v>
      </c>
      <c r="I30" s="47" t="s">
        <v>72</v>
      </c>
    </row>
    <row r="31" spans="1:26">
      <c r="A31" s="44"/>
      <c r="B31" s="170" t="s">
        <v>73</v>
      </c>
      <c r="C31" s="143"/>
      <c r="D31" s="143"/>
      <c r="E31" s="143"/>
      <c r="F31" s="143"/>
      <c r="G31" s="141"/>
      <c r="H31" s="48">
        <v>2</v>
      </c>
      <c r="I31" s="47"/>
    </row>
    <row r="32" spans="1:26">
      <c r="A32" s="44" t="s">
        <v>37</v>
      </c>
      <c r="B32" s="152" t="s">
        <v>190</v>
      </c>
      <c r="C32" s="143"/>
      <c r="D32" s="143"/>
      <c r="E32" s="143"/>
      <c r="F32" s="143"/>
      <c r="G32" s="143"/>
      <c r="H32" s="143"/>
      <c r="I32" s="45">
        <f>ROUND(((E23*H33*(1-0.2))*F23),2)</f>
        <v>258</v>
      </c>
    </row>
    <row r="33" spans="1:10">
      <c r="A33" s="44"/>
      <c r="B33" s="170" t="s">
        <v>191</v>
      </c>
      <c r="C33" s="143"/>
      <c r="D33" s="143"/>
      <c r="E33" s="143"/>
      <c r="F33" s="143"/>
      <c r="G33" s="143"/>
      <c r="H33" s="49">
        <v>21.5</v>
      </c>
      <c r="I33" s="47" t="s">
        <v>72</v>
      </c>
    </row>
    <row r="34" spans="1:10">
      <c r="A34" s="44" t="s">
        <v>40</v>
      </c>
      <c r="B34" s="152" t="s">
        <v>76</v>
      </c>
      <c r="C34" s="143"/>
      <c r="D34" s="143"/>
      <c r="E34" s="143"/>
      <c r="F34" s="143"/>
      <c r="G34" s="143"/>
      <c r="H34" s="50">
        <v>0</v>
      </c>
      <c r="I34" s="45">
        <f>H34*F23</f>
        <v>0</v>
      </c>
    </row>
    <row r="35" spans="1:10">
      <c r="A35" s="44" t="s">
        <v>43</v>
      </c>
      <c r="B35" s="152" t="s">
        <v>77</v>
      </c>
      <c r="C35" s="143"/>
      <c r="D35" s="143"/>
      <c r="E35" s="143"/>
      <c r="F35" s="143"/>
      <c r="G35" s="143"/>
      <c r="H35" s="51">
        <v>0</v>
      </c>
      <c r="I35" s="52">
        <f>H35*F23</f>
        <v>0</v>
      </c>
    </row>
    <row r="36" spans="1:10">
      <c r="A36" s="53" t="s">
        <v>78</v>
      </c>
      <c r="B36" s="152" t="s">
        <v>64</v>
      </c>
      <c r="C36" s="143"/>
      <c r="D36" s="143"/>
      <c r="E36" s="143"/>
      <c r="F36" s="143"/>
      <c r="G36" s="143"/>
      <c r="H36" s="51">
        <v>0</v>
      </c>
      <c r="I36" s="45">
        <f>H36*F23</f>
        <v>0</v>
      </c>
    </row>
    <row r="37" spans="1:10">
      <c r="A37" s="54"/>
      <c r="B37" s="171" t="s">
        <v>79</v>
      </c>
      <c r="C37" s="143"/>
      <c r="D37" s="143"/>
      <c r="E37" s="143"/>
      <c r="F37" s="143"/>
      <c r="G37" s="143"/>
      <c r="H37" s="143"/>
      <c r="I37" s="55">
        <f>SUM(I29:I36)</f>
        <v>326.76</v>
      </c>
    </row>
    <row r="38" spans="1:10" ht="18">
      <c r="A38" s="172"/>
      <c r="B38" s="143"/>
      <c r="C38" s="143"/>
      <c r="D38" s="143"/>
      <c r="E38" s="143"/>
      <c r="F38" s="143"/>
      <c r="G38" s="143"/>
      <c r="H38" s="143"/>
      <c r="I38" s="141"/>
    </row>
    <row r="39" spans="1:10">
      <c r="A39" s="173" t="s">
        <v>80</v>
      </c>
      <c r="B39" s="143"/>
      <c r="C39" s="143"/>
      <c r="D39" s="143"/>
      <c r="E39" s="143"/>
      <c r="F39" s="143"/>
      <c r="G39" s="143"/>
      <c r="H39" s="143"/>
      <c r="I39" s="141"/>
    </row>
    <row r="40" spans="1:10" ht="18">
      <c r="A40" s="172"/>
      <c r="B40" s="143"/>
      <c r="C40" s="143"/>
      <c r="D40" s="143"/>
      <c r="E40" s="143"/>
      <c r="F40" s="143"/>
      <c r="G40" s="143"/>
      <c r="H40" s="143"/>
      <c r="I40" s="141"/>
    </row>
    <row r="41" spans="1:10">
      <c r="A41" s="174" t="s">
        <v>81</v>
      </c>
      <c r="B41" s="143"/>
      <c r="C41" s="143"/>
      <c r="D41" s="143"/>
      <c r="E41" s="143"/>
      <c r="F41" s="143"/>
      <c r="G41" s="143"/>
      <c r="H41" s="143"/>
      <c r="I41" s="141"/>
    </row>
    <row r="42" spans="1:10">
      <c r="A42" s="42">
        <v>3</v>
      </c>
      <c r="B42" s="166" t="s">
        <v>82</v>
      </c>
      <c r="C42" s="143"/>
      <c r="D42" s="143"/>
      <c r="E42" s="143"/>
      <c r="F42" s="143"/>
      <c r="G42" s="143"/>
      <c r="H42" s="56" t="s">
        <v>68</v>
      </c>
      <c r="I42" s="42" t="s">
        <v>69</v>
      </c>
    </row>
    <row r="43" spans="1:10">
      <c r="A43" s="44" t="s">
        <v>35</v>
      </c>
      <c r="B43" s="152" t="s">
        <v>83</v>
      </c>
      <c r="C43" s="143"/>
      <c r="D43" s="143"/>
      <c r="E43" s="143"/>
      <c r="F43" s="143"/>
      <c r="G43" s="143"/>
      <c r="H43" s="50">
        <f>'ANEXO V'!F20</f>
        <v>81.666666666666671</v>
      </c>
      <c r="I43" s="45">
        <f>H43*F23</f>
        <v>81.666666666666671</v>
      </c>
      <c r="J43" s="57"/>
    </row>
    <row r="44" spans="1:10">
      <c r="A44" s="53" t="s">
        <v>37</v>
      </c>
      <c r="B44" s="152" t="s">
        <v>84</v>
      </c>
      <c r="C44" s="143"/>
      <c r="D44" s="143"/>
      <c r="E44" s="143"/>
      <c r="F44" s="143"/>
      <c r="G44" s="143"/>
      <c r="H44" s="51">
        <v>0</v>
      </c>
      <c r="I44" s="52">
        <f>H44*F23</f>
        <v>0</v>
      </c>
    </row>
    <row r="45" spans="1:10">
      <c r="A45" s="171" t="s">
        <v>85</v>
      </c>
      <c r="B45" s="143"/>
      <c r="C45" s="143"/>
      <c r="D45" s="143"/>
      <c r="E45" s="143"/>
      <c r="F45" s="143"/>
      <c r="G45" s="143"/>
      <c r="H45" s="141"/>
      <c r="I45" s="58">
        <f>SUM(I43:I44)</f>
        <v>81.666666666666671</v>
      </c>
    </row>
    <row r="46" spans="1:10" ht="18">
      <c r="A46" s="172"/>
      <c r="B46" s="143"/>
      <c r="C46" s="143"/>
      <c r="D46" s="143"/>
      <c r="E46" s="143"/>
      <c r="F46" s="143"/>
      <c r="G46" s="143"/>
      <c r="H46" s="143"/>
      <c r="I46" s="141"/>
    </row>
    <row r="47" spans="1:10">
      <c r="A47" s="163" t="s">
        <v>86</v>
      </c>
      <c r="B47" s="143"/>
      <c r="C47" s="143"/>
      <c r="D47" s="143"/>
      <c r="E47" s="143"/>
      <c r="F47" s="143"/>
      <c r="G47" s="143"/>
      <c r="H47" s="143"/>
      <c r="I47" s="141"/>
    </row>
    <row r="48" spans="1:10" ht="18">
      <c r="A48" s="172"/>
      <c r="B48" s="143"/>
      <c r="C48" s="143"/>
      <c r="D48" s="143"/>
      <c r="E48" s="143"/>
      <c r="F48" s="143"/>
      <c r="G48" s="143"/>
      <c r="H48" s="143"/>
      <c r="I48" s="141"/>
    </row>
    <row r="49" spans="1:9">
      <c r="A49" s="165" t="s">
        <v>87</v>
      </c>
      <c r="B49" s="143"/>
      <c r="C49" s="143"/>
      <c r="D49" s="143"/>
      <c r="E49" s="143"/>
      <c r="F49" s="143"/>
      <c r="G49" s="143"/>
      <c r="H49" s="143"/>
      <c r="I49" s="141"/>
    </row>
    <row r="50" spans="1:9">
      <c r="A50" s="159" t="s">
        <v>88</v>
      </c>
      <c r="B50" s="143"/>
      <c r="C50" s="143"/>
      <c r="D50" s="143"/>
      <c r="E50" s="143"/>
      <c r="F50" s="143"/>
      <c r="G50" s="143"/>
      <c r="H50" s="143"/>
      <c r="I50" s="141"/>
    </row>
    <row r="51" spans="1:9" ht="30">
      <c r="A51" s="59" t="s">
        <v>89</v>
      </c>
      <c r="B51" s="166" t="s">
        <v>90</v>
      </c>
      <c r="C51" s="143"/>
      <c r="D51" s="143"/>
      <c r="E51" s="143"/>
      <c r="F51" s="143"/>
      <c r="G51" s="141"/>
      <c r="H51" s="43" t="s">
        <v>91</v>
      </c>
      <c r="I51" s="43" t="s">
        <v>69</v>
      </c>
    </row>
    <row r="52" spans="1:9">
      <c r="A52" s="41" t="s">
        <v>35</v>
      </c>
      <c r="B52" s="152" t="s">
        <v>92</v>
      </c>
      <c r="C52" s="143"/>
      <c r="D52" s="143"/>
      <c r="E52" s="143"/>
      <c r="F52" s="143"/>
      <c r="G52" s="141"/>
      <c r="H52" s="60">
        <v>0.2</v>
      </c>
      <c r="I52" s="61">
        <f t="shared" ref="I52:I59" si="0">ROUND($I$26*H52,2)</f>
        <v>315.77999999999997</v>
      </c>
    </row>
    <row r="53" spans="1:9">
      <c r="A53" s="41" t="s">
        <v>37</v>
      </c>
      <c r="B53" s="152" t="s">
        <v>93</v>
      </c>
      <c r="C53" s="143"/>
      <c r="D53" s="143"/>
      <c r="E53" s="143"/>
      <c r="F53" s="143"/>
      <c r="G53" s="141"/>
      <c r="H53" s="60">
        <v>1.4999999999999999E-2</v>
      </c>
      <c r="I53" s="61">
        <f t="shared" si="0"/>
        <v>23.68</v>
      </c>
    </row>
    <row r="54" spans="1:9">
      <c r="A54" s="41" t="s">
        <v>40</v>
      </c>
      <c r="B54" s="152" t="s">
        <v>94</v>
      </c>
      <c r="C54" s="143"/>
      <c r="D54" s="143"/>
      <c r="E54" s="143"/>
      <c r="F54" s="143"/>
      <c r="G54" s="141"/>
      <c r="H54" s="60">
        <v>0.01</v>
      </c>
      <c r="I54" s="61">
        <f t="shared" si="0"/>
        <v>15.79</v>
      </c>
    </row>
    <row r="55" spans="1:9">
      <c r="A55" s="41" t="s">
        <v>43</v>
      </c>
      <c r="B55" s="152" t="s">
        <v>95</v>
      </c>
      <c r="C55" s="143"/>
      <c r="D55" s="143"/>
      <c r="E55" s="143"/>
      <c r="F55" s="143"/>
      <c r="G55" s="141"/>
      <c r="H55" s="60">
        <v>2E-3</v>
      </c>
      <c r="I55" s="61">
        <f t="shared" si="0"/>
        <v>3.16</v>
      </c>
    </row>
    <row r="56" spans="1:9">
      <c r="A56" s="41" t="s">
        <v>78</v>
      </c>
      <c r="B56" s="152" t="s">
        <v>96</v>
      </c>
      <c r="C56" s="143"/>
      <c r="D56" s="143"/>
      <c r="E56" s="143"/>
      <c r="F56" s="143"/>
      <c r="G56" s="141"/>
      <c r="H56" s="60">
        <v>2.5000000000000001E-2</v>
      </c>
      <c r="I56" s="61">
        <f t="shared" si="0"/>
        <v>39.47</v>
      </c>
    </row>
    <row r="57" spans="1:9">
      <c r="A57" s="41" t="s">
        <v>97</v>
      </c>
      <c r="B57" s="152" t="s">
        <v>98</v>
      </c>
      <c r="C57" s="143"/>
      <c r="D57" s="143"/>
      <c r="E57" s="143"/>
      <c r="F57" s="143"/>
      <c r="G57" s="141"/>
      <c r="H57" s="62">
        <v>0.08</v>
      </c>
      <c r="I57" s="61">
        <f t="shared" si="0"/>
        <v>126.31</v>
      </c>
    </row>
    <row r="58" spans="1:9">
      <c r="A58" s="41" t="s">
        <v>99</v>
      </c>
      <c r="B58" s="152" t="s">
        <v>192</v>
      </c>
      <c r="C58" s="141"/>
      <c r="D58" s="63" t="s">
        <v>101</v>
      </c>
      <c r="E58" s="64">
        <v>0.03</v>
      </c>
      <c r="F58" s="63" t="s">
        <v>102</v>
      </c>
      <c r="G58" s="65">
        <v>1</v>
      </c>
      <c r="H58" s="66">
        <f>ROUND((E58*G58),6)</f>
        <v>0.03</v>
      </c>
      <c r="I58" s="61">
        <f t="shared" si="0"/>
        <v>47.37</v>
      </c>
    </row>
    <row r="59" spans="1:9">
      <c r="A59" s="41" t="s">
        <v>103</v>
      </c>
      <c r="B59" s="152" t="s">
        <v>104</v>
      </c>
      <c r="C59" s="143"/>
      <c r="D59" s="143"/>
      <c r="E59" s="143"/>
      <c r="F59" s="143"/>
      <c r="G59" s="141"/>
      <c r="H59" s="60">
        <v>6.0000000000000001E-3</v>
      </c>
      <c r="I59" s="61">
        <f t="shared" si="0"/>
        <v>9.4700000000000006</v>
      </c>
    </row>
    <row r="60" spans="1:9">
      <c r="A60" s="171" t="s">
        <v>105</v>
      </c>
      <c r="B60" s="143"/>
      <c r="C60" s="143"/>
      <c r="D60" s="143"/>
      <c r="E60" s="143"/>
      <c r="F60" s="143"/>
      <c r="G60" s="141"/>
      <c r="H60" s="67">
        <f t="shared" ref="H60:I60" si="1">SUM(H52:H59)</f>
        <v>0.3680000000000001</v>
      </c>
      <c r="I60" s="55">
        <f t="shared" si="1"/>
        <v>581.03000000000009</v>
      </c>
    </row>
    <row r="61" spans="1:9" ht="18">
      <c r="A61" s="172"/>
      <c r="B61" s="143"/>
      <c r="C61" s="143"/>
      <c r="D61" s="143"/>
      <c r="E61" s="143"/>
      <c r="F61" s="143"/>
      <c r="G61" s="143"/>
      <c r="H61" s="143"/>
      <c r="I61" s="141"/>
    </row>
    <row r="62" spans="1:9">
      <c r="A62" s="152" t="s">
        <v>106</v>
      </c>
      <c r="B62" s="143"/>
      <c r="C62" s="143"/>
      <c r="D62" s="143"/>
      <c r="E62" s="143"/>
      <c r="F62" s="143"/>
      <c r="G62" s="143"/>
      <c r="H62" s="143"/>
      <c r="I62" s="141"/>
    </row>
    <row r="63" spans="1:9" ht="18">
      <c r="A63" s="172"/>
      <c r="B63" s="143"/>
      <c r="C63" s="143"/>
      <c r="D63" s="143"/>
      <c r="E63" s="143"/>
      <c r="F63" s="143"/>
      <c r="G63" s="143"/>
      <c r="H63" s="143"/>
      <c r="I63" s="141"/>
    </row>
    <row r="64" spans="1:9">
      <c r="A64" s="159" t="s">
        <v>107</v>
      </c>
      <c r="B64" s="143"/>
      <c r="C64" s="143"/>
      <c r="D64" s="143"/>
      <c r="E64" s="143"/>
      <c r="F64" s="143"/>
      <c r="G64" s="143"/>
      <c r="H64" s="143"/>
      <c r="I64" s="141"/>
    </row>
    <row r="65" spans="1:9">
      <c r="A65" s="42" t="s">
        <v>108</v>
      </c>
      <c r="B65" s="166" t="s">
        <v>109</v>
      </c>
      <c r="C65" s="143"/>
      <c r="D65" s="143"/>
      <c r="E65" s="143"/>
      <c r="F65" s="143"/>
      <c r="G65" s="143"/>
      <c r="H65" s="141"/>
      <c r="I65" s="42" t="s">
        <v>69</v>
      </c>
    </row>
    <row r="66" spans="1:9">
      <c r="A66" s="44" t="s">
        <v>35</v>
      </c>
      <c r="B66" s="175" t="s">
        <v>193</v>
      </c>
      <c r="C66" s="143"/>
      <c r="D66" s="143"/>
      <c r="E66" s="143"/>
      <c r="F66" s="143"/>
      <c r="G66" s="143"/>
      <c r="H66" s="141"/>
      <c r="I66" s="61">
        <f>ROUND($I$26/12,2)</f>
        <v>131.58000000000001</v>
      </c>
    </row>
    <row r="67" spans="1:9">
      <c r="A67" s="171" t="s">
        <v>111</v>
      </c>
      <c r="B67" s="143"/>
      <c r="C67" s="143"/>
      <c r="D67" s="143"/>
      <c r="E67" s="143"/>
      <c r="F67" s="143"/>
      <c r="G67" s="143"/>
      <c r="H67" s="141"/>
      <c r="I67" s="68">
        <f>SUM(I66)</f>
        <v>131.58000000000001</v>
      </c>
    </row>
    <row r="68" spans="1:9">
      <c r="A68" s="44" t="s">
        <v>37</v>
      </c>
      <c r="B68" s="176" t="s">
        <v>112</v>
      </c>
      <c r="C68" s="143"/>
      <c r="D68" s="143"/>
      <c r="E68" s="143"/>
      <c r="F68" s="143"/>
      <c r="G68" s="143"/>
      <c r="H68" s="141"/>
      <c r="I68" s="69">
        <f>ROUND(H60*I67,2)</f>
        <v>48.42</v>
      </c>
    </row>
    <row r="69" spans="1:9">
      <c r="A69" s="171" t="s">
        <v>105</v>
      </c>
      <c r="B69" s="143"/>
      <c r="C69" s="143"/>
      <c r="D69" s="143"/>
      <c r="E69" s="143"/>
      <c r="F69" s="143"/>
      <c r="G69" s="143"/>
      <c r="H69" s="141"/>
      <c r="I69" s="68">
        <f>SUM(I67:I68)</f>
        <v>180</v>
      </c>
    </row>
    <row r="70" spans="1:9" ht="18">
      <c r="A70" s="172"/>
      <c r="B70" s="143"/>
      <c r="C70" s="143"/>
      <c r="D70" s="143"/>
      <c r="E70" s="143"/>
      <c r="F70" s="143"/>
      <c r="G70" s="143"/>
      <c r="H70" s="143"/>
      <c r="I70" s="141"/>
    </row>
    <row r="71" spans="1:9">
      <c r="A71" s="159" t="s">
        <v>113</v>
      </c>
      <c r="B71" s="143"/>
      <c r="C71" s="143"/>
      <c r="D71" s="143"/>
      <c r="E71" s="143"/>
      <c r="F71" s="143"/>
      <c r="G71" s="143"/>
      <c r="H71" s="143"/>
      <c r="I71" s="141"/>
    </row>
    <row r="72" spans="1:9">
      <c r="A72" s="42" t="s">
        <v>114</v>
      </c>
      <c r="B72" s="177" t="s">
        <v>115</v>
      </c>
      <c r="C72" s="143"/>
      <c r="D72" s="143"/>
      <c r="E72" s="143"/>
      <c r="F72" s="143"/>
      <c r="G72" s="143"/>
      <c r="H72" s="141"/>
      <c r="I72" s="42" t="s">
        <v>69</v>
      </c>
    </row>
    <row r="73" spans="1:9">
      <c r="A73" s="44" t="s">
        <v>35</v>
      </c>
      <c r="B73" s="178" t="s">
        <v>194</v>
      </c>
      <c r="C73" s="143"/>
      <c r="D73" s="143"/>
      <c r="E73" s="143"/>
      <c r="F73" s="143"/>
      <c r="G73" s="143"/>
      <c r="H73" s="141"/>
      <c r="I73" s="61">
        <f>ROUND(((($I$26+$I$26/3)*4/12)/12)*0.02,2)</f>
        <v>1.17</v>
      </c>
    </row>
    <row r="74" spans="1:9">
      <c r="A74" s="44" t="s">
        <v>37</v>
      </c>
      <c r="B74" s="152" t="s">
        <v>117</v>
      </c>
      <c r="C74" s="143"/>
      <c r="D74" s="143"/>
      <c r="E74" s="143"/>
      <c r="F74" s="143"/>
      <c r="G74" s="143"/>
      <c r="H74" s="141"/>
      <c r="I74" s="69">
        <f>ROUND(H60*I73,2)</f>
        <v>0.43</v>
      </c>
    </row>
    <row r="75" spans="1:9">
      <c r="A75" s="171" t="s">
        <v>105</v>
      </c>
      <c r="B75" s="143"/>
      <c r="C75" s="143"/>
      <c r="D75" s="143"/>
      <c r="E75" s="143"/>
      <c r="F75" s="143"/>
      <c r="G75" s="143"/>
      <c r="H75" s="141"/>
      <c r="I75" s="55">
        <f>SUM(I73:I74)</f>
        <v>1.5999999999999999</v>
      </c>
    </row>
    <row r="76" spans="1:9">
      <c r="A76" s="179" t="s">
        <v>118</v>
      </c>
      <c r="B76" s="143"/>
      <c r="C76" s="143"/>
      <c r="D76" s="143"/>
      <c r="E76" s="143"/>
      <c r="F76" s="143"/>
      <c r="G76" s="143"/>
      <c r="H76" s="143"/>
      <c r="I76" s="141"/>
    </row>
    <row r="77" spans="1:9">
      <c r="A77" s="42" t="s">
        <v>119</v>
      </c>
      <c r="B77" s="177" t="s">
        <v>120</v>
      </c>
      <c r="C77" s="143"/>
      <c r="D77" s="143"/>
      <c r="E77" s="143"/>
      <c r="F77" s="143"/>
      <c r="G77" s="143"/>
      <c r="H77" s="141"/>
      <c r="I77" s="42" t="s">
        <v>69</v>
      </c>
    </row>
    <row r="78" spans="1:9">
      <c r="A78" s="44" t="s">
        <v>35</v>
      </c>
      <c r="B78" s="178" t="s">
        <v>121</v>
      </c>
      <c r="C78" s="143"/>
      <c r="D78" s="143"/>
      <c r="E78" s="143"/>
      <c r="F78" s="143"/>
      <c r="G78" s="143"/>
      <c r="H78" s="141"/>
      <c r="I78" s="61">
        <f>ROUND(($I$26/12)*(33/30)*0.05,2)</f>
        <v>7.24</v>
      </c>
    </row>
    <row r="79" spans="1:9">
      <c r="A79" s="44" t="s">
        <v>37</v>
      </c>
      <c r="B79" s="180" t="s">
        <v>122</v>
      </c>
      <c r="C79" s="143"/>
      <c r="D79" s="143"/>
      <c r="E79" s="143"/>
      <c r="F79" s="143"/>
      <c r="G79" s="143"/>
      <c r="H79" s="141"/>
      <c r="I79" s="61">
        <f>ROUND($H$57*I78,2)</f>
        <v>0.57999999999999996</v>
      </c>
    </row>
    <row r="80" spans="1:9">
      <c r="A80" s="44" t="s">
        <v>40</v>
      </c>
      <c r="B80" s="175" t="s">
        <v>195</v>
      </c>
      <c r="C80" s="143"/>
      <c r="D80" s="143"/>
      <c r="E80" s="143"/>
      <c r="F80" s="143"/>
      <c r="G80" s="143"/>
      <c r="H80" s="141"/>
      <c r="I80" s="61">
        <f>ROUND(I26*50%*8%*5%,2)</f>
        <v>3.16</v>
      </c>
    </row>
    <row r="81" spans="1:10">
      <c r="A81" s="44" t="s">
        <v>43</v>
      </c>
      <c r="B81" s="178" t="s">
        <v>196</v>
      </c>
      <c r="C81" s="143"/>
      <c r="D81" s="143"/>
      <c r="E81" s="143"/>
      <c r="F81" s="143"/>
      <c r="G81" s="143"/>
      <c r="H81" s="141"/>
      <c r="I81" s="61">
        <f>ROUND(((($I$26/30)*7)/$H$10),2)</f>
        <v>30.7</v>
      </c>
    </row>
    <row r="82" spans="1:10">
      <c r="A82" s="44" t="s">
        <v>78</v>
      </c>
      <c r="B82" s="180" t="s">
        <v>125</v>
      </c>
      <c r="C82" s="143"/>
      <c r="D82" s="143"/>
      <c r="E82" s="143"/>
      <c r="F82" s="143"/>
      <c r="G82" s="143"/>
      <c r="H82" s="141"/>
      <c r="I82" s="61">
        <f>ROUND($H$60*I81,2)</f>
        <v>11.3</v>
      </c>
    </row>
    <row r="83" spans="1:10">
      <c r="A83" s="44" t="s">
        <v>97</v>
      </c>
      <c r="B83" s="175" t="s">
        <v>197</v>
      </c>
      <c r="C83" s="143"/>
      <c r="D83" s="143"/>
      <c r="E83" s="143"/>
      <c r="F83" s="143"/>
      <c r="G83" s="143"/>
      <c r="H83" s="141"/>
      <c r="I83" s="61">
        <f>ROUND($I$26*(40%+10%)*8%*100%,2)</f>
        <v>63.16</v>
      </c>
    </row>
    <row r="84" spans="1:10">
      <c r="A84" s="171" t="s">
        <v>105</v>
      </c>
      <c r="B84" s="143"/>
      <c r="C84" s="143"/>
      <c r="D84" s="143"/>
      <c r="E84" s="143"/>
      <c r="F84" s="143"/>
      <c r="G84" s="143"/>
      <c r="H84" s="141"/>
      <c r="I84" s="55">
        <f>SUM(I78:I83)</f>
        <v>116.14</v>
      </c>
    </row>
    <row r="85" spans="1:10">
      <c r="A85" s="159" t="s">
        <v>127</v>
      </c>
      <c r="B85" s="143"/>
      <c r="C85" s="143"/>
      <c r="D85" s="143"/>
      <c r="E85" s="143"/>
      <c r="F85" s="143"/>
      <c r="G85" s="143"/>
      <c r="H85" s="143"/>
      <c r="I85" s="141"/>
    </row>
    <row r="86" spans="1:10">
      <c r="A86" s="70" t="s">
        <v>128</v>
      </c>
      <c r="B86" s="177" t="s">
        <v>129</v>
      </c>
      <c r="C86" s="143"/>
      <c r="D86" s="143"/>
      <c r="E86" s="143"/>
      <c r="F86" s="143"/>
      <c r="G86" s="143"/>
      <c r="H86" s="141"/>
      <c r="I86" s="70" t="s">
        <v>69</v>
      </c>
    </row>
    <row r="87" spans="1:10">
      <c r="A87" s="71" t="s">
        <v>35</v>
      </c>
      <c r="B87" s="175" t="s">
        <v>198</v>
      </c>
      <c r="C87" s="143"/>
      <c r="D87" s="143"/>
      <c r="E87" s="143"/>
      <c r="F87" s="143"/>
      <c r="G87" s="143"/>
      <c r="H87" s="141"/>
      <c r="I87" s="61">
        <f>ROUND($I$26*11.11%,2)</f>
        <v>175.42</v>
      </c>
    </row>
    <row r="88" spans="1:10">
      <c r="A88" s="71" t="s">
        <v>37</v>
      </c>
      <c r="B88" s="180" t="s">
        <v>199</v>
      </c>
      <c r="C88" s="143"/>
      <c r="D88" s="143"/>
      <c r="E88" s="143"/>
      <c r="F88" s="143"/>
      <c r="G88" s="143"/>
      <c r="H88" s="141"/>
      <c r="I88" s="72">
        <f>ROUND(((($I$26/30)*5)/12),2)</f>
        <v>21.93</v>
      </c>
    </row>
    <row r="89" spans="1:10">
      <c r="A89" s="71" t="s">
        <v>40</v>
      </c>
      <c r="B89" s="180" t="s">
        <v>200</v>
      </c>
      <c r="C89" s="143"/>
      <c r="D89" s="143"/>
      <c r="E89" s="143"/>
      <c r="F89" s="143"/>
      <c r="G89" s="143"/>
      <c r="H89" s="141"/>
      <c r="I89" s="72">
        <f>ROUND((($I$26/30)*5)/12*0.015,2)</f>
        <v>0.33</v>
      </c>
    </row>
    <row r="90" spans="1:10">
      <c r="A90" s="71" t="s">
        <v>43</v>
      </c>
      <c r="B90" s="180" t="s">
        <v>201</v>
      </c>
      <c r="C90" s="143"/>
      <c r="D90" s="143"/>
      <c r="E90" s="143"/>
      <c r="F90" s="143"/>
      <c r="G90" s="143"/>
      <c r="H90" s="141"/>
      <c r="I90" s="72">
        <f>ROUND((($I$26/30)*2.96)/12,2)</f>
        <v>12.98</v>
      </c>
    </row>
    <row r="91" spans="1:10">
      <c r="A91" s="71" t="s">
        <v>78</v>
      </c>
      <c r="B91" s="178" t="s">
        <v>202</v>
      </c>
      <c r="C91" s="143"/>
      <c r="D91" s="143"/>
      <c r="E91" s="143"/>
      <c r="F91" s="143"/>
      <c r="G91" s="143"/>
      <c r="H91" s="141"/>
      <c r="I91" s="73">
        <f>ROUND(((($I$26/30)*15)/12)*0.0078,2)</f>
        <v>0.51</v>
      </c>
    </row>
    <row r="92" spans="1:10">
      <c r="A92" s="71" t="s">
        <v>97</v>
      </c>
      <c r="B92" s="180" t="s">
        <v>64</v>
      </c>
      <c r="C92" s="143"/>
      <c r="D92" s="143"/>
      <c r="E92" s="143"/>
      <c r="F92" s="143"/>
      <c r="G92" s="143"/>
      <c r="H92" s="141"/>
      <c r="I92" s="73">
        <v>0</v>
      </c>
    </row>
    <row r="93" spans="1:10">
      <c r="A93" s="171" t="s">
        <v>111</v>
      </c>
      <c r="B93" s="143"/>
      <c r="C93" s="143"/>
      <c r="D93" s="143"/>
      <c r="E93" s="143"/>
      <c r="F93" s="143"/>
      <c r="G93" s="143"/>
      <c r="H93" s="141"/>
      <c r="I93" s="74">
        <f>SUM(I87:I92)</f>
        <v>211.17</v>
      </c>
    </row>
    <row r="94" spans="1:10">
      <c r="A94" s="75" t="s">
        <v>99</v>
      </c>
      <c r="B94" s="152" t="s">
        <v>135</v>
      </c>
      <c r="C94" s="143"/>
      <c r="D94" s="143"/>
      <c r="E94" s="143"/>
      <c r="F94" s="143"/>
      <c r="G94" s="143"/>
      <c r="H94" s="141"/>
      <c r="I94" s="76">
        <f>ROUND(H60*I93,2)</f>
        <v>77.709999999999994</v>
      </c>
      <c r="J94" s="57"/>
    </row>
    <row r="95" spans="1:10">
      <c r="A95" s="171" t="s">
        <v>105</v>
      </c>
      <c r="B95" s="143"/>
      <c r="C95" s="143"/>
      <c r="D95" s="143"/>
      <c r="E95" s="143"/>
      <c r="F95" s="143"/>
      <c r="G95" s="143"/>
      <c r="H95" s="141"/>
      <c r="I95" s="55">
        <f>SUM(I93:I94)</f>
        <v>288.88</v>
      </c>
    </row>
    <row r="96" spans="1:10">
      <c r="A96" s="179" t="s">
        <v>136</v>
      </c>
      <c r="B96" s="143"/>
      <c r="C96" s="143"/>
      <c r="D96" s="143"/>
      <c r="E96" s="143"/>
      <c r="F96" s="143"/>
      <c r="G96" s="143"/>
      <c r="H96" s="143"/>
      <c r="I96" s="141"/>
    </row>
    <row r="97" spans="1:10">
      <c r="A97" s="42">
        <v>4</v>
      </c>
      <c r="B97" s="166" t="s">
        <v>137</v>
      </c>
      <c r="C97" s="143"/>
      <c r="D97" s="143"/>
      <c r="E97" s="143"/>
      <c r="F97" s="143"/>
      <c r="G97" s="143"/>
      <c r="H97" s="141"/>
      <c r="I97" s="42" t="s">
        <v>69</v>
      </c>
    </row>
    <row r="98" spans="1:10">
      <c r="A98" s="44" t="s">
        <v>89</v>
      </c>
      <c r="B98" s="152" t="s">
        <v>138</v>
      </c>
      <c r="C98" s="143"/>
      <c r="D98" s="143"/>
      <c r="E98" s="143"/>
      <c r="F98" s="143"/>
      <c r="G98" s="143"/>
      <c r="H98" s="141"/>
      <c r="I98" s="45">
        <f>I60</f>
        <v>581.03000000000009</v>
      </c>
    </row>
    <row r="99" spans="1:10">
      <c r="A99" s="44" t="s">
        <v>108</v>
      </c>
      <c r="B99" s="152" t="s">
        <v>139</v>
      </c>
      <c r="C99" s="143"/>
      <c r="D99" s="143"/>
      <c r="E99" s="143"/>
      <c r="F99" s="143"/>
      <c r="G99" s="143"/>
      <c r="H99" s="141"/>
      <c r="I99" s="45">
        <f>I69</f>
        <v>180</v>
      </c>
    </row>
    <row r="100" spans="1:10">
      <c r="A100" s="44" t="s">
        <v>114</v>
      </c>
      <c r="B100" s="152" t="s">
        <v>140</v>
      </c>
      <c r="C100" s="143"/>
      <c r="D100" s="143"/>
      <c r="E100" s="143"/>
      <c r="F100" s="143"/>
      <c r="G100" s="143"/>
      <c r="H100" s="141"/>
      <c r="I100" s="45">
        <f>I75</f>
        <v>1.5999999999999999</v>
      </c>
    </row>
    <row r="101" spans="1:10">
      <c r="A101" s="44" t="s">
        <v>119</v>
      </c>
      <c r="B101" s="152" t="s">
        <v>141</v>
      </c>
      <c r="C101" s="143"/>
      <c r="D101" s="143"/>
      <c r="E101" s="143"/>
      <c r="F101" s="143"/>
      <c r="G101" s="143"/>
      <c r="H101" s="141"/>
      <c r="I101" s="45">
        <f>I84</f>
        <v>116.14</v>
      </c>
    </row>
    <row r="102" spans="1:10">
      <c r="A102" s="44" t="s">
        <v>128</v>
      </c>
      <c r="B102" s="152" t="s">
        <v>142</v>
      </c>
      <c r="C102" s="143"/>
      <c r="D102" s="143"/>
      <c r="E102" s="143"/>
      <c r="F102" s="143"/>
      <c r="G102" s="143"/>
      <c r="H102" s="141"/>
      <c r="I102" s="45">
        <f>I95</f>
        <v>288.88</v>
      </c>
    </row>
    <row r="103" spans="1:10">
      <c r="A103" s="44" t="s">
        <v>143</v>
      </c>
      <c r="B103" s="152" t="s">
        <v>64</v>
      </c>
      <c r="C103" s="143"/>
      <c r="D103" s="143"/>
      <c r="E103" s="143"/>
      <c r="F103" s="143"/>
      <c r="G103" s="143"/>
      <c r="H103" s="141"/>
      <c r="I103" s="45">
        <v>0</v>
      </c>
    </row>
    <row r="104" spans="1:10">
      <c r="A104" s="171" t="s">
        <v>105</v>
      </c>
      <c r="B104" s="143"/>
      <c r="C104" s="143"/>
      <c r="D104" s="143"/>
      <c r="E104" s="143"/>
      <c r="F104" s="143"/>
      <c r="G104" s="143"/>
      <c r="H104" s="141"/>
      <c r="I104" s="55">
        <f>SUM(I98:I103)</f>
        <v>1167.6500000000001</v>
      </c>
    </row>
    <row r="105" spans="1:10">
      <c r="A105" s="169" t="s">
        <v>144</v>
      </c>
      <c r="B105" s="143"/>
      <c r="C105" s="143"/>
      <c r="D105" s="143"/>
      <c r="E105" s="143"/>
      <c r="F105" s="143"/>
      <c r="G105" s="143"/>
      <c r="H105" s="143"/>
      <c r="I105" s="141"/>
    </row>
    <row r="106" spans="1:10">
      <c r="A106" s="42">
        <v>5</v>
      </c>
      <c r="B106" s="177" t="s">
        <v>145</v>
      </c>
      <c r="C106" s="143"/>
      <c r="D106" s="143"/>
      <c r="E106" s="143"/>
      <c r="F106" s="143"/>
      <c r="G106" s="141"/>
      <c r="H106" s="42" t="s">
        <v>60</v>
      </c>
      <c r="I106" s="77" t="s">
        <v>69</v>
      </c>
    </row>
    <row r="107" spans="1:10">
      <c r="A107" s="197" t="s">
        <v>146</v>
      </c>
      <c r="B107" s="143"/>
      <c r="C107" s="143"/>
      <c r="D107" s="143"/>
      <c r="E107" s="143"/>
      <c r="F107" s="143"/>
      <c r="G107" s="141"/>
      <c r="H107" s="78" t="s">
        <v>72</v>
      </c>
      <c r="I107" s="79">
        <f>SUM(I26+I37+I45+I104)</f>
        <v>3154.9766666666665</v>
      </c>
    </row>
    <row r="108" spans="1:10">
      <c r="A108" s="44" t="s">
        <v>35</v>
      </c>
      <c r="B108" s="198" t="s">
        <v>147</v>
      </c>
      <c r="C108" s="143"/>
      <c r="D108" s="143"/>
      <c r="E108" s="143"/>
      <c r="F108" s="143"/>
      <c r="G108" s="141"/>
      <c r="H108" s="60">
        <v>0.05</v>
      </c>
      <c r="I108" s="45">
        <f>ROUND(H108*I107,2)</f>
        <v>157.75</v>
      </c>
    </row>
    <row r="109" spans="1:10">
      <c r="A109" s="197" t="s">
        <v>148</v>
      </c>
      <c r="B109" s="143"/>
      <c r="C109" s="143"/>
      <c r="D109" s="143"/>
      <c r="E109" s="143"/>
      <c r="F109" s="143"/>
      <c r="G109" s="141"/>
      <c r="H109" s="80" t="s">
        <v>72</v>
      </c>
      <c r="I109" s="79">
        <f>SUM(I26+I37+I45+I104+I108)</f>
        <v>3312.7266666666665</v>
      </c>
    </row>
    <row r="110" spans="1:10">
      <c r="A110" s="44" t="s">
        <v>37</v>
      </c>
      <c r="B110" s="198" t="s">
        <v>149</v>
      </c>
      <c r="C110" s="143"/>
      <c r="D110" s="143"/>
      <c r="E110" s="143"/>
      <c r="F110" s="143"/>
      <c r="G110" s="141"/>
      <c r="H110" s="81">
        <v>0.1</v>
      </c>
      <c r="I110" s="45">
        <f>ROUND(H110*I109,2)</f>
        <v>331.27</v>
      </c>
      <c r="J110" s="57"/>
    </row>
    <row r="111" spans="1:10">
      <c r="A111" s="199" t="s">
        <v>150</v>
      </c>
      <c r="B111" s="143"/>
      <c r="C111" s="143"/>
      <c r="D111" s="143"/>
      <c r="E111" s="143"/>
      <c r="F111" s="143"/>
      <c r="G111" s="141"/>
      <c r="H111" s="80"/>
      <c r="I111" s="79">
        <f>SUM(I26+I37+I45+I104+I108+I110)</f>
        <v>3643.9966666666664</v>
      </c>
    </row>
    <row r="112" spans="1:10">
      <c r="A112" s="44" t="s">
        <v>40</v>
      </c>
      <c r="B112" s="198" t="s">
        <v>151</v>
      </c>
      <c r="C112" s="143"/>
      <c r="D112" s="143"/>
      <c r="E112" s="143"/>
      <c r="F112" s="143"/>
      <c r="G112" s="141"/>
      <c r="H112" s="82" t="s">
        <v>72</v>
      </c>
      <c r="I112" s="47" t="s">
        <v>72</v>
      </c>
    </row>
    <row r="113" spans="1:10">
      <c r="A113" s="44"/>
      <c r="B113" s="198" t="s">
        <v>152</v>
      </c>
      <c r="C113" s="143"/>
      <c r="D113" s="143"/>
      <c r="E113" s="143"/>
      <c r="F113" s="143"/>
      <c r="G113" s="141"/>
      <c r="H113" s="82" t="s">
        <v>72</v>
      </c>
      <c r="I113" s="47" t="s">
        <v>72</v>
      </c>
    </row>
    <row r="114" spans="1:10">
      <c r="A114" s="44"/>
      <c r="B114" s="200" t="s">
        <v>203</v>
      </c>
      <c r="C114" s="143"/>
      <c r="D114" s="143"/>
      <c r="E114" s="143"/>
      <c r="F114" s="143"/>
      <c r="G114" s="141"/>
      <c r="H114" s="83">
        <v>0.03</v>
      </c>
      <c r="I114" s="45">
        <f t="shared" ref="I114:I115" si="2">ROUND(($I$111/(1-$H$121))*H114,2)</f>
        <v>118.38</v>
      </c>
      <c r="J114" s="57"/>
    </row>
    <row r="115" spans="1:10">
      <c r="A115" s="44"/>
      <c r="B115" s="200" t="s">
        <v>204</v>
      </c>
      <c r="C115" s="143"/>
      <c r="D115" s="143"/>
      <c r="E115" s="143"/>
      <c r="F115" s="143"/>
      <c r="G115" s="141"/>
      <c r="H115" s="83">
        <v>6.4999999999999997E-3</v>
      </c>
      <c r="I115" s="45">
        <f t="shared" si="2"/>
        <v>25.65</v>
      </c>
      <c r="J115" s="57"/>
    </row>
    <row r="116" spans="1:10">
      <c r="A116" s="44"/>
      <c r="B116" s="152" t="s">
        <v>155</v>
      </c>
      <c r="C116" s="143"/>
      <c r="D116" s="143"/>
      <c r="E116" s="143"/>
      <c r="F116" s="143"/>
      <c r="G116" s="143"/>
      <c r="H116" s="84" t="s">
        <v>72</v>
      </c>
      <c r="I116" s="47" t="s">
        <v>72</v>
      </c>
    </row>
    <row r="117" spans="1:10">
      <c r="A117" s="44"/>
      <c r="B117" s="152" t="s">
        <v>156</v>
      </c>
      <c r="C117" s="143"/>
      <c r="D117" s="143"/>
      <c r="E117" s="143"/>
      <c r="F117" s="143"/>
      <c r="G117" s="143"/>
      <c r="H117" s="84" t="s">
        <v>72</v>
      </c>
      <c r="I117" s="47" t="s">
        <v>72</v>
      </c>
    </row>
    <row r="118" spans="1:10">
      <c r="A118" s="44"/>
      <c r="B118" s="200" t="s">
        <v>205</v>
      </c>
      <c r="C118" s="143"/>
      <c r="D118" s="143"/>
      <c r="E118" s="143"/>
      <c r="F118" s="143"/>
      <c r="G118" s="141"/>
      <c r="H118" s="83">
        <v>0.04</v>
      </c>
      <c r="I118" s="45">
        <f>ROUND(($I$111/(1-$H$121))*H118,2)</f>
        <v>157.83000000000001</v>
      </c>
      <c r="J118" s="57"/>
    </row>
    <row r="119" spans="1:10">
      <c r="A119" s="171" t="s">
        <v>105</v>
      </c>
      <c r="B119" s="143"/>
      <c r="C119" s="143"/>
      <c r="D119" s="143"/>
      <c r="E119" s="143"/>
      <c r="F119" s="143"/>
      <c r="G119" s="143"/>
      <c r="H119" s="141"/>
      <c r="I119" s="55">
        <f>SUM(I108+I110+I114+I115+I118)</f>
        <v>790.88</v>
      </c>
    </row>
    <row r="120" spans="1:10" ht="18">
      <c r="A120" s="172"/>
      <c r="B120" s="143"/>
      <c r="C120" s="143"/>
      <c r="D120" s="143"/>
      <c r="E120" s="143"/>
      <c r="F120" s="143"/>
      <c r="G120" s="143"/>
      <c r="H120" s="143"/>
      <c r="I120" s="141"/>
    </row>
    <row r="121" spans="1:10">
      <c r="A121" s="152" t="s">
        <v>158</v>
      </c>
      <c r="B121" s="143"/>
      <c r="C121" s="143"/>
      <c r="D121" s="143"/>
      <c r="E121" s="143"/>
      <c r="F121" s="143"/>
      <c r="G121" s="141"/>
      <c r="H121" s="62">
        <f t="shared" ref="H121:I121" si="3">SUM(H114:H118)</f>
        <v>7.6499999999999999E-2</v>
      </c>
      <c r="I121" s="45">
        <f t="shared" si="3"/>
        <v>301.86</v>
      </c>
    </row>
    <row r="122" spans="1:10">
      <c r="A122" s="203" t="s">
        <v>159</v>
      </c>
      <c r="B122" s="128"/>
      <c r="C122" s="205" t="s">
        <v>160</v>
      </c>
      <c r="D122" s="128"/>
      <c r="E122" s="128"/>
      <c r="F122" s="128"/>
      <c r="G122" s="128"/>
      <c r="H122" s="128"/>
      <c r="I122" s="128"/>
    </row>
    <row r="123" spans="1:10">
      <c r="A123" s="204"/>
      <c r="B123" s="128"/>
      <c r="C123" s="201" t="s">
        <v>161</v>
      </c>
      <c r="D123" s="128"/>
      <c r="E123" s="128"/>
      <c r="F123" s="128"/>
      <c r="G123" s="128"/>
      <c r="H123" s="128"/>
      <c r="I123" s="128"/>
    </row>
    <row r="124" spans="1:10">
      <c r="A124" s="191"/>
      <c r="B124" s="192"/>
      <c r="C124" s="202" t="s">
        <v>162</v>
      </c>
      <c r="D124" s="192"/>
      <c r="E124" s="192"/>
      <c r="F124" s="192"/>
      <c r="G124" s="192"/>
      <c r="H124" s="192"/>
      <c r="I124" s="192"/>
    </row>
    <row r="125" spans="1:10" ht="18">
      <c r="A125" s="172"/>
      <c r="B125" s="143"/>
      <c r="C125" s="143"/>
      <c r="D125" s="143"/>
      <c r="E125" s="143"/>
      <c r="F125" s="143"/>
      <c r="G125" s="143"/>
      <c r="H125" s="143"/>
      <c r="I125" s="141"/>
    </row>
    <row r="126" spans="1:10">
      <c r="A126" s="152" t="s">
        <v>163</v>
      </c>
      <c r="B126" s="143"/>
      <c r="C126" s="143"/>
      <c r="D126" s="143"/>
      <c r="E126" s="143"/>
      <c r="F126" s="143"/>
      <c r="G126" s="143"/>
      <c r="H126" s="143"/>
      <c r="I126" s="141"/>
    </row>
    <row r="127" spans="1:10" ht="18">
      <c r="A127" s="172"/>
      <c r="B127" s="143"/>
      <c r="C127" s="143"/>
      <c r="D127" s="143"/>
      <c r="E127" s="143"/>
      <c r="F127" s="143"/>
      <c r="G127" s="143"/>
      <c r="H127" s="143"/>
      <c r="I127" s="141"/>
    </row>
    <row r="128" spans="1:10">
      <c r="A128" s="206" t="s">
        <v>206</v>
      </c>
      <c r="B128" s="143"/>
      <c r="C128" s="143"/>
      <c r="D128" s="143"/>
      <c r="E128" s="143"/>
      <c r="F128" s="143"/>
      <c r="G128" s="143"/>
      <c r="H128" s="143"/>
      <c r="I128" s="141"/>
    </row>
    <row r="129" spans="1:10">
      <c r="A129" s="166" t="s">
        <v>165</v>
      </c>
      <c r="B129" s="143"/>
      <c r="C129" s="143"/>
      <c r="D129" s="143"/>
      <c r="E129" s="143"/>
      <c r="F129" s="143"/>
      <c r="G129" s="143"/>
      <c r="H129" s="143"/>
      <c r="I129" s="85" t="s">
        <v>69</v>
      </c>
    </row>
    <row r="130" spans="1:10">
      <c r="A130" s="86" t="s">
        <v>35</v>
      </c>
      <c r="B130" s="167" t="s">
        <v>166</v>
      </c>
      <c r="C130" s="143"/>
      <c r="D130" s="143"/>
      <c r="E130" s="143"/>
      <c r="F130" s="143"/>
      <c r="G130" s="143"/>
      <c r="H130" s="143"/>
      <c r="I130" s="52">
        <f>I26</f>
        <v>1578.8999999999999</v>
      </c>
    </row>
    <row r="131" spans="1:10">
      <c r="A131" s="86" t="s">
        <v>37</v>
      </c>
      <c r="B131" s="167" t="s">
        <v>167</v>
      </c>
      <c r="C131" s="143"/>
      <c r="D131" s="143"/>
      <c r="E131" s="143"/>
      <c r="F131" s="143"/>
      <c r="G131" s="143"/>
      <c r="H131" s="143"/>
      <c r="I131" s="52">
        <f>I37</f>
        <v>326.76</v>
      </c>
    </row>
    <row r="132" spans="1:10">
      <c r="A132" s="86" t="s">
        <v>40</v>
      </c>
      <c r="B132" s="167" t="s">
        <v>168</v>
      </c>
      <c r="C132" s="143"/>
      <c r="D132" s="143"/>
      <c r="E132" s="143"/>
      <c r="F132" s="143"/>
      <c r="G132" s="143"/>
      <c r="H132" s="143"/>
      <c r="I132" s="52">
        <f>I45</f>
        <v>81.666666666666671</v>
      </c>
    </row>
    <row r="133" spans="1:10">
      <c r="A133" s="86" t="s">
        <v>43</v>
      </c>
      <c r="B133" s="167" t="s">
        <v>137</v>
      </c>
      <c r="C133" s="143"/>
      <c r="D133" s="143"/>
      <c r="E133" s="143"/>
      <c r="F133" s="143"/>
      <c r="G133" s="143"/>
      <c r="H133" s="143"/>
      <c r="I133" s="52">
        <f>I104</f>
        <v>1167.6500000000001</v>
      </c>
    </row>
    <row r="134" spans="1:10">
      <c r="A134" s="181" t="s">
        <v>169</v>
      </c>
      <c r="B134" s="143"/>
      <c r="C134" s="143"/>
      <c r="D134" s="143"/>
      <c r="E134" s="143"/>
      <c r="F134" s="143"/>
      <c r="G134" s="143"/>
      <c r="H134" s="143"/>
      <c r="I134" s="58">
        <f>SUM(I130:I133)</f>
        <v>3154.9766666666665</v>
      </c>
    </row>
    <row r="135" spans="1:10">
      <c r="A135" s="86" t="s">
        <v>78</v>
      </c>
      <c r="B135" s="167" t="s">
        <v>170</v>
      </c>
      <c r="C135" s="143"/>
      <c r="D135" s="143"/>
      <c r="E135" s="143"/>
      <c r="F135" s="143"/>
      <c r="G135" s="143"/>
      <c r="H135" s="143"/>
      <c r="I135" s="52">
        <f>I119</f>
        <v>790.88</v>
      </c>
    </row>
    <row r="136" spans="1:10">
      <c r="A136" s="181" t="s">
        <v>171</v>
      </c>
      <c r="B136" s="143"/>
      <c r="C136" s="143"/>
      <c r="D136" s="143"/>
      <c r="E136" s="143"/>
      <c r="F136" s="143"/>
      <c r="G136" s="143"/>
      <c r="H136" s="143"/>
      <c r="I136" s="58">
        <f>SUM(I134:I135)</f>
        <v>3945.8566666666666</v>
      </c>
    </row>
    <row r="137" spans="1:10">
      <c r="A137" s="210" t="s">
        <v>207</v>
      </c>
      <c r="B137" s="143"/>
      <c r="C137" s="143"/>
      <c r="D137" s="143"/>
      <c r="E137" s="143"/>
      <c r="F137" s="143"/>
      <c r="G137" s="143"/>
      <c r="H137" s="143"/>
      <c r="I137" s="100">
        <f>I136*2</f>
        <v>7891.7133333333331</v>
      </c>
      <c r="J137" s="101"/>
    </row>
    <row r="138" spans="1:10" ht="18">
      <c r="A138" s="183"/>
      <c r="B138" s="143"/>
      <c r="C138" s="143"/>
      <c r="D138" s="143"/>
      <c r="E138" s="143"/>
      <c r="F138" s="143"/>
      <c r="G138" s="143"/>
      <c r="H138" s="143"/>
      <c r="I138" s="141"/>
    </row>
    <row r="139" spans="1:10" ht="18">
      <c r="A139" s="172"/>
      <c r="B139" s="143"/>
      <c r="C139" s="143"/>
      <c r="D139" s="143"/>
      <c r="E139" s="143"/>
      <c r="F139" s="143"/>
      <c r="G139" s="143"/>
      <c r="H139" s="143"/>
      <c r="I139" s="141"/>
    </row>
    <row r="140" spans="1:10">
      <c r="A140" s="184" t="s">
        <v>23</v>
      </c>
      <c r="B140" s="143"/>
      <c r="C140" s="143"/>
      <c r="D140" s="143"/>
      <c r="E140" s="143"/>
      <c r="F140" s="141"/>
      <c r="G140" s="211">
        <f>+I136*2</f>
        <v>7891.7133333333331</v>
      </c>
      <c r="H140" s="143"/>
      <c r="I140" s="141"/>
    </row>
    <row r="141" spans="1:10" ht="18">
      <c r="A141" s="172"/>
      <c r="B141" s="143"/>
      <c r="C141" s="143"/>
      <c r="D141" s="143"/>
      <c r="E141" s="143"/>
      <c r="F141" s="143"/>
      <c r="G141" s="143"/>
      <c r="H141" s="143"/>
      <c r="I141" s="141"/>
    </row>
    <row r="142" spans="1:10">
      <c r="A142" s="184" t="s">
        <v>173</v>
      </c>
      <c r="B142" s="143"/>
      <c r="C142" s="143"/>
      <c r="D142" s="143"/>
      <c r="E142" s="143"/>
      <c r="F142" s="141"/>
      <c r="G142" s="186">
        <f>H10</f>
        <v>12</v>
      </c>
      <c r="H142" s="143"/>
      <c r="I142" s="141"/>
    </row>
    <row r="143" spans="1:10" ht="18">
      <c r="A143" s="172"/>
      <c r="B143" s="143"/>
      <c r="C143" s="143"/>
      <c r="D143" s="143"/>
      <c r="E143" s="143"/>
      <c r="F143" s="143"/>
      <c r="G143" s="143"/>
      <c r="H143" s="143"/>
      <c r="I143" s="141"/>
    </row>
    <row r="144" spans="1:10" ht="18">
      <c r="A144" s="184" t="s">
        <v>208</v>
      </c>
      <c r="B144" s="143"/>
      <c r="C144" s="143"/>
      <c r="D144" s="143"/>
      <c r="E144" s="143"/>
      <c r="F144" s="141"/>
      <c r="G144" s="193">
        <f>G140*G142</f>
        <v>94700.56</v>
      </c>
      <c r="H144" s="143"/>
      <c r="I144" s="141"/>
    </row>
    <row r="145" spans="1:10" ht="18">
      <c r="A145" s="172"/>
      <c r="B145" s="143"/>
      <c r="C145" s="143"/>
      <c r="D145" s="143"/>
      <c r="E145" s="143"/>
      <c r="F145" s="143"/>
      <c r="G145" s="143"/>
      <c r="H145" s="143"/>
      <c r="I145" s="141"/>
    </row>
    <row r="146" spans="1:10">
      <c r="A146" s="194" t="s">
        <v>175</v>
      </c>
      <c r="B146" s="143"/>
      <c r="C146" s="143"/>
      <c r="D146" s="143"/>
      <c r="E146" s="143"/>
      <c r="F146" s="143"/>
      <c r="G146" s="143"/>
      <c r="H146" s="143"/>
      <c r="I146" s="141"/>
    </row>
    <row r="147" spans="1:10">
      <c r="A147" s="195" t="s">
        <v>176</v>
      </c>
      <c r="B147" s="190"/>
      <c r="C147" s="190"/>
      <c r="D147" s="190"/>
      <c r="E147" s="190"/>
      <c r="F147" s="190"/>
      <c r="G147" s="137"/>
      <c r="H147" s="196" t="s">
        <v>177</v>
      </c>
      <c r="I147" s="137"/>
    </row>
    <row r="148" spans="1:10">
      <c r="A148" s="191"/>
      <c r="B148" s="192"/>
      <c r="C148" s="192"/>
      <c r="D148" s="192"/>
      <c r="E148" s="192"/>
      <c r="F148" s="192"/>
      <c r="G148" s="139"/>
      <c r="H148" s="191"/>
      <c r="I148" s="139"/>
    </row>
    <row r="149" spans="1:10">
      <c r="A149" s="212" t="s">
        <v>209</v>
      </c>
      <c r="B149" s="143"/>
      <c r="C149" s="143"/>
      <c r="D149" s="143"/>
      <c r="E149" s="143"/>
      <c r="F149" s="143"/>
      <c r="G149" s="141"/>
      <c r="H149" s="212">
        <v>2</v>
      </c>
      <c r="I149" s="141"/>
      <c r="J149" s="101"/>
    </row>
    <row r="150" spans="1:10">
      <c r="A150" s="188"/>
      <c r="B150" s="143"/>
      <c r="C150" s="143"/>
      <c r="D150" s="143"/>
      <c r="E150" s="143"/>
      <c r="F150" s="143"/>
      <c r="G150" s="143"/>
      <c r="H150" s="143"/>
      <c r="I150" s="141"/>
    </row>
    <row r="151" spans="1:10">
      <c r="A151" s="189"/>
      <c r="B151" s="190"/>
      <c r="C151" s="190"/>
      <c r="D151" s="190"/>
      <c r="E151" s="190"/>
      <c r="F151" s="190"/>
      <c r="G151" s="190"/>
      <c r="H151" s="190"/>
      <c r="I151" s="137"/>
    </row>
    <row r="152" spans="1:10">
      <c r="A152" s="191"/>
      <c r="B152" s="192"/>
      <c r="C152" s="192"/>
      <c r="D152" s="192"/>
      <c r="E152" s="192"/>
      <c r="F152" s="192"/>
      <c r="G152" s="192"/>
      <c r="H152" s="192"/>
      <c r="I152" s="139"/>
    </row>
  </sheetData>
  <mergeCells count="166">
    <mergeCell ref="A125:I125"/>
    <mergeCell ref="A126:I126"/>
    <mergeCell ref="A127:I127"/>
    <mergeCell ref="A128:I128"/>
    <mergeCell ref="A129:H129"/>
    <mergeCell ref="B130:H130"/>
    <mergeCell ref="B131:H131"/>
    <mergeCell ref="B113:G113"/>
    <mergeCell ref="B114:G114"/>
    <mergeCell ref="B115:G115"/>
    <mergeCell ref="B116:G116"/>
    <mergeCell ref="C123:I123"/>
    <mergeCell ref="C124:I124"/>
    <mergeCell ref="B117:G117"/>
    <mergeCell ref="B118:G118"/>
    <mergeCell ref="A119:H119"/>
    <mergeCell ref="A120:I120"/>
    <mergeCell ref="A121:G121"/>
    <mergeCell ref="A122:B124"/>
    <mergeCell ref="C122:I122"/>
    <mergeCell ref="A104:H104"/>
    <mergeCell ref="A105:I105"/>
    <mergeCell ref="B106:G106"/>
    <mergeCell ref="A107:G107"/>
    <mergeCell ref="B108:G108"/>
    <mergeCell ref="A109:G109"/>
    <mergeCell ref="B110:G110"/>
    <mergeCell ref="A111:G111"/>
    <mergeCell ref="B112:G112"/>
    <mergeCell ref="A142:F142"/>
    <mergeCell ref="G142:I142"/>
    <mergeCell ref="A143:I143"/>
    <mergeCell ref="A149:G149"/>
    <mergeCell ref="A150:I150"/>
    <mergeCell ref="A151:I152"/>
    <mergeCell ref="A144:F144"/>
    <mergeCell ref="G144:I144"/>
    <mergeCell ref="A145:I145"/>
    <mergeCell ref="A146:I146"/>
    <mergeCell ref="A147:G148"/>
    <mergeCell ref="H147:I148"/>
    <mergeCell ref="H149:I149"/>
    <mergeCell ref="A134:H134"/>
    <mergeCell ref="B135:H135"/>
    <mergeCell ref="A136:H136"/>
    <mergeCell ref="A137:H137"/>
    <mergeCell ref="A138:I138"/>
    <mergeCell ref="A139:I139"/>
    <mergeCell ref="A140:F140"/>
    <mergeCell ref="G140:I140"/>
    <mergeCell ref="A141:I141"/>
    <mergeCell ref="B82:H82"/>
    <mergeCell ref="B83:H83"/>
    <mergeCell ref="A84:H84"/>
    <mergeCell ref="A85:I85"/>
    <mergeCell ref="B86:H86"/>
    <mergeCell ref="B87:H87"/>
    <mergeCell ref="B88:H88"/>
    <mergeCell ref="B132:H132"/>
    <mergeCell ref="B133:H133"/>
    <mergeCell ref="B89:H89"/>
    <mergeCell ref="B90:H90"/>
    <mergeCell ref="B91:H91"/>
    <mergeCell ref="B92:H92"/>
    <mergeCell ref="A93:H93"/>
    <mergeCell ref="B94:H94"/>
    <mergeCell ref="A95:H95"/>
    <mergeCell ref="A96:I96"/>
    <mergeCell ref="B97:H97"/>
    <mergeCell ref="B98:H98"/>
    <mergeCell ref="B99:H99"/>
    <mergeCell ref="B100:H100"/>
    <mergeCell ref="B101:H101"/>
    <mergeCell ref="B102:H102"/>
    <mergeCell ref="B103:H103"/>
    <mergeCell ref="B73:H73"/>
    <mergeCell ref="B74:H74"/>
    <mergeCell ref="A75:H75"/>
    <mergeCell ref="A76:I76"/>
    <mergeCell ref="B77:H77"/>
    <mergeCell ref="B78:H78"/>
    <mergeCell ref="B79:H79"/>
    <mergeCell ref="B80:H80"/>
    <mergeCell ref="B81:H81"/>
    <mergeCell ref="A64:I64"/>
    <mergeCell ref="B65:H65"/>
    <mergeCell ref="B66:H66"/>
    <mergeCell ref="A67:H67"/>
    <mergeCell ref="B68:H68"/>
    <mergeCell ref="A69:H69"/>
    <mergeCell ref="A70:I70"/>
    <mergeCell ref="A71:I71"/>
    <mergeCell ref="B72:H72"/>
    <mergeCell ref="B55:G55"/>
    <mergeCell ref="B56:G56"/>
    <mergeCell ref="B57:G57"/>
    <mergeCell ref="B58:C58"/>
    <mergeCell ref="B59:G59"/>
    <mergeCell ref="A60:G60"/>
    <mergeCell ref="A61:I61"/>
    <mergeCell ref="A62:I62"/>
    <mergeCell ref="A63:I63"/>
    <mergeCell ref="A46:I46"/>
    <mergeCell ref="A47:I47"/>
    <mergeCell ref="A48:I48"/>
    <mergeCell ref="A49:I49"/>
    <mergeCell ref="A50:I50"/>
    <mergeCell ref="B51:G51"/>
    <mergeCell ref="B52:G52"/>
    <mergeCell ref="B53:G53"/>
    <mergeCell ref="B54:G54"/>
    <mergeCell ref="B37:H37"/>
    <mergeCell ref="A38:I38"/>
    <mergeCell ref="A39:I39"/>
    <mergeCell ref="A40:I40"/>
    <mergeCell ref="A41:I41"/>
    <mergeCell ref="B42:G42"/>
    <mergeCell ref="B43:G43"/>
    <mergeCell ref="B44:G44"/>
    <mergeCell ref="A45:H45"/>
    <mergeCell ref="B28:G28"/>
    <mergeCell ref="B29:H29"/>
    <mergeCell ref="B30:G30"/>
    <mergeCell ref="B31:G31"/>
    <mergeCell ref="B32:H32"/>
    <mergeCell ref="B33:G33"/>
    <mergeCell ref="B34:G34"/>
    <mergeCell ref="B35:G35"/>
    <mergeCell ref="B36:G36"/>
    <mergeCell ref="A19:I19"/>
    <mergeCell ref="A20:I20"/>
    <mergeCell ref="A21:I21"/>
    <mergeCell ref="B22:D22"/>
    <mergeCell ref="B23:D23"/>
    <mergeCell ref="B24:G24"/>
    <mergeCell ref="B25:G25"/>
    <mergeCell ref="A26:H26"/>
    <mergeCell ref="A27:I27"/>
    <mergeCell ref="B14:G14"/>
    <mergeCell ref="H14:I14"/>
    <mergeCell ref="B15:G15"/>
    <mergeCell ref="H15:I15"/>
    <mergeCell ref="B16:G16"/>
    <mergeCell ref="H16:I16"/>
    <mergeCell ref="B17:G17"/>
    <mergeCell ref="H17:I17"/>
    <mergeCell ref="A18:I18"/>
    <mergeCell ref="B8:G8"/>
    <mergeCell ref="H8:I8"/>
    <mergeCell ref="B9:G9"/>
    <mergeCell ref="H9:I9"/>
    <mergeCell ref="B10:G10"/>
    <mergeCell ref="H10:I10"/>
    <mergeCell ref="A11:I11"/>
    <mergeCell ref="A12:I12"/>
    <mergeCell ref="A13:I13"/>
    <mergeCell ref="A1:I1"/>
    <mergeCell ref="A2:I2"/>
    <mergeCell ref="A3:E3"/>
    <mergeCell ref="F3:I3"/>
    <mergeCell ref="A4:E4"/>
    <mergeCell ref="F4:I4"/>
    <mergeCell ref="A5:I5"/>
    <mergeCell ref="A6:I6"/>
    <mergeCell ref="B7:G7"/>
    <mergeCell ref="H7:I7"/>
  </mergeCells>
  <pageMargins left="0.51180555555555496" right="0.51180555555555496" top="0.78749999999999998" bottom="0.78749999999999998" header="0" footer="0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2"/>
  <sheetViews>
    <sheetView workbookViewId="0"/>
  </sheetViews>
  <sheetFormatPr defaultColWidth="14.42578125" defaultRowHeight="15" customHeight="1"/>
  <cols>
    <col min="1" max="1" width="3.85546875" customWidth="1"/>
    <col min="2" max="2" width="17.140625" customWidth="1"/>
    <col min="3" max="3" width="13.28515625" customWidth="1"/>
    <col min="4" max="4" width="10.140625" customWidth="1"/>
    <col min="5" max="5" width="12.42578125" customWidth="1"/>
    <col min="6" max="6" width="11.28515625" customWidth="1"/>
    <col min="7" max="8" width="12.42578125" customWidth="1"/>
    <col min="9" max="9" width="15.85546875" customWidth="1"/>
    <col min="10" max="26" width="8.7109375" customWidth="1"/>
  </cols>
  <sheetData>
    <row r="1" spans="1:9" ht="47.25" customHeight="1">
      <c r="A1" s="149" t="s">
        <v>28</v>
      </c>
      <c r="B1" s="150"/>
      <c r="C1" s="150"/>
      <c r="D1" s="150"/>
      <c r="E1" s="150"/>
      <c r="F1" s="150"/>
      <c r="G1" s="150"/>
      <c r="H1" s="150"/>
      <c r="I1" s="150"/>
    </row>
    <row r="2" spans="1:9" ht="49.5" customHeight="1">
      <c r="A2" s="151" t="s">
        <v>210</v>
      </c>
      <c r="B2" s="150"/>
      <c r="C2" s="150"/>
      <c r="D2" s="150"/>
      <c r="E2" s="150"/>
      <c r="F2" s="150"/>
      <c r="G2" s="150"/>
      <c r="H2" s="150"/>
      <c r="I2" s="150"/>
    </row>
    <row r="3" spans="1:9" ht="15" customHeight="1">
      <c r="A3" s="152" t="s">
        <v>30</v>
      </c>
      <c r="B3" s="143"/>
      <c r="C3" s="143"/>
      <c r="D3" s="143"/>
      <c r="E3" s="141"/>
      <c r="F3" s="153"/>
      <c r="G3" s="143"/>
      <c r="H3" s="143"/>
      <c r="I3" s="141"/>
    </row>
    <row r="4" spans="1:9" ht="15" customHeight="1">
      <c r="A4" s="152" t="s">
        <v>31</v>
      </c>
      <c r="B4" s="143"/>
      <c r="C4" s="143"/>
      <c r="D4" s="143"/>
      <c r="E4" s="141"/>
      <c r="F4" s="154" t="s">
        <v>32</v>
      </c>
      <c r="G4" s="143"/>
      <c r="H4" s="143"/>
      <c r="I4" s="141"/>
    </row>
    <row r="5" spans="1:9" ht="15" customHeight="1">
      <c r="A5" s="152" t="s">
        <v>211</v>
      </c>
      <c r="B5" s="143"/>
      <c r="C5" s="143"/>
      <c r="D5" s="143"/>
      <c r="E5" s="143"/>
      <c r="F5" s="143"/>
      <c r="G5" s="143"/>
      <c r="H5" s="143"/>
      <c r="I5" s="141"/>
    </row>
    <row r="6" spans="1:9" ht="15" customHeight="1">
      <c r="A6" s="155" t="s">
        <v>34</v>
      </c>
      <c r="B6" s="143"/>
      <c r="C6" s="143"/>
      <c r="D6" s="143"/>
      <c r="E6" s="143"/>
      <c r="F6" s="143"/>
      <c r="G6" s="143"/>
      <c r="H6" s="143"/>
      <c r="I6" s="141"/>
    </row>
    <row r="7" spans="1:9" ht="15" customHeight="1">
      <c r="A7" s="29" t="s">
        <v>35</v>
      </c>
      <c r="B7" s="152" t="s">
        <v>36</v>
      </c>
      <c r="C7" s="143"/>
      <c r="D7" s="143"/>
      <c r="E7" s="143"/>
      <c r="F7" s="143"/>
      <c r="G7" s="141"/>
      <c r="H7" s="156">
        <v>44484</v>
      </c>
      <c r="I7" s="141"/>
    </row>
    <row r="8" spans="1:9" ht="15" customHeight="1">
      <c r="A8" s="29" t="s">
        <v>37</v>
      </c>
      <c r="B8" s="152" t="s">
        <v>38</v>
      </c>
      <c r="C8" s="143"/>
      <c r="D8" s="143"/>
      <c r="E8" s="143"/>
      <c r="F8" s="143"/>
      <c r="G8" s="141"/>
      <c r="H8" s="154" t="s">
        <v>39</v>
      </c>
      <c r="I8" s="141"/>
    </row>
    <row r="9" spans="1:9" ht="90" customHeight="1">
      <c r="A9" s="29" t="s">
        <v>40</v>
      </c>
      <c r="B9" s="152" t="s">
        <v>41</v>
      </c>
      <c r="C9" s="143"/>
      <c r="D9" s="143"/>
      <c r="E9" s="143"/>
      <c r="F9" s="143"/>
      <c r="G9" s="141"/>
      <c r="H9" s="157" t="s">
        <v>212</v>
      </c>
      <c r="I9" s="141"/>
    </row>
    <row r="10" spans="1:9" ht="15" customHeight="1">
      <c r="A10" s="29" t="s">
        <v>43</v>
      </c>
      <c r="B10" s="152" t="s">
        <v>44</v>
      </c>
      <c r="C10" s="143"/>
      <c r="D10" s="143"/>
      <c r="E10" s="143"/>
      <c r="F10" s="143"/>
      <c r="G10" s="141"/>
      <c r="H10" s="154">
        <v>12</v>
      </c>
      <c r="I10" s="141"/>
    </row>
    <row r="11" spans="1:9">
      <c r="A11" s="158"/>
      <c r="B11" s="143"/>
      <c r="C11" s="143"/>
      <c r="D11" s="143"/>
      <c r="E11" s="143"/>
      <c r="F11" s="143"/>
      <c r="G11" s="143"/>
      <c r="H11" s="143"/>
      <c r="I11" s="141"/>
    </row>
    <row r="12" spans="1:9" ht="15" customHeight="1">
      <c r="A12" s="159" t="s">
        <v>213</v>
      </c>
      <c r="B12" s="143"/>
      <c r="C12" s="143"/>
      <c r="D12" s="143"/>
      <c r="E12" s="143"/>
      <c r="F12" s="143"/>
      <c r="G12" s="143"/>
      <c r="H12" s="143"/>
      <c r="I12" s="141"/>
    </row>
    <row r="13" spans="1:9" ht="15" customHeight="1">
      <c r="A13" s="155" t="s">
        <v>46</v>
      </c>
      <c r="B13" s="143"/>
      <c r="C13" s="143"/>
      <c r="D13" s="143"/>
      <c r="E13" s="143"/>
      <c r="F13" s="143"/>
      <c r="G13" s="143"/>
      <c r="H13" s="143"/>
      <c r="I13" s="141"/>
    </row>
    <row r="14" spans="1:9" ht="15" customHeight="1">
      <c r="A14" s="29">
        <v>1</v>
      </c>
      <c r="B14" s="152" t="s">
        <v>47</v>
      </c>
      <c r="C14" s="143"/>
      <c r="D14" s="143"/>
      <c r="E14" s="143"/>
      <c r="F14" s="143"/>
      <c r="G14" s="141"/>
      <c r="H14" s="160" t="s">
        <v>48</v>
      </c>
      <c r="I14" s="141"/>
    </row>
    <row r="15" spans="1:9" ht="15" customHeight="1">
      <c r="A15" s="29">
        <v>2</v>
      </c>
      <c r="B15" s="152" t="s">
        <v>214</v>
      </c>
      <c r="C15" s="143"/>
      <c r="D15" s="143"/>
      <c r="E15" s="143"/>
      <c r="F15" s="143"/>
      <c r="G15" s="141"/>
      <c r="H15" s="161">
        <v>1254</v>
      </c>
      <c r="I15" s="141"/>
    </row>
    <row r="16" spans="1:9" ht="15" customHeight="1">
      <c r="A16" s="29">
        <v>3</v>
      </c>
      <c r="B16" s="152" t="s">
        <v>215</v>
      </c>
      <c r="C16" s="143"/>
      <c r="D16" s="143"/>
      <c r="E16" s="143"/>
      <c r="F16" s="143"/>
      <c r="G16" s="141"/>
      <c r="H16" s="160" t="s">
        <v>48</v>
      </c>
      <c r="I16" s="141"/>
    </row>
    <row r="17" spans="1:9" ht="15" customHeight="1">
      <c r="A17" s="29">
        <v>4</v>
      </c>
      <c r="B17" s="152" t="s">
        <v>52</v>
      </c>
      <c r="C17" s="143"/>
      <c r="D17" s="143"/>
      <c r="E17" s="143"/>
      <c r="F17" s="143"/>
      <c r="G17" s="141"/>
      <c r="H17" s="154" t="s">
        <v>53</v>
      </c>
      <c r="I17" s="141"/>
    </row>
    <row r="18" spans="1:9">
      <c r="A18" s="162"/>
      <c r="B18" s="143"/>
      <c r="C18" s="143"/>
      <c r="D18" s="143"/>
      <c r="E18" s="143"/>
      <c r="F18" s="143"/>
      <c r="G18" s="143"/>
      <c r="H18" s="143"/>
      <c r="I18" s="141"/>
    </row>
    <row r="19" spans="1:9">
      <c r="A19" s="163" t="s">
        <v>54</v>
      </c>
      <c r="B19" s="143"/>
      <c r="C19" s="143"/>
      <c r="D19" s="143"/>
      <c r="E19" s="143"/>
      <c r="F19" s="143"/>
      <c r="G19" s="143"/>
      <c r="H19" s="143"/>
      <c r="I19" s="141"/>
    </row>
    <row r="20" spans="1:9">
      <c r="A20" s="164"/>
      <c r="B20" s="143"/>
      <c r="C20" s="143"/>
      <c r="D20" s="143"/>
      <c r="E20" s="143"/>
      <c r="F20" s="143"/>
      <c r="G20" s="143"/>
      <c r="H20" s="143"/>
      <c r="I20" s="141"/>
    </row>
    <row r="21" spans="1:9" ht="15" customHeight="1">
      <c r="A21" s="165" t="s">
        <v>55</v>
      </c>
      <c r="B21" s="143"/>
      <c r="C21" s="143"/>
      <c r="D21" s="143"/>
      <c r="E21" s="143"/>
      <c r="F21" s="143"/>
      <c r="G21" s="143"/>
      <c r="H21" s="143"/>
      <c r="I21" s="141"/>
    </row>
    <row r="22" spans="1:9" ht="24" customHeight="1">
      <c r="A22" s="30">
        <v>1</v>
      </c>
      <c r="B22" s="166" t="s">
        <v>56</v>
      </c>
      <c r="C22" s="143"/>
      <c r="D22" s="141"/>
      <c r="E22" s="31" t="s">
        <v>57</v>
      </c>
      <c r="F22" s="31" t="s">
        <v>216</v>
      </c>
      <c r="G22" s="31" t="s">
        <v>59</v>
      </c>
      <c r="H22" s="33" t="s">
        <v>60</v>
      </c>
      <c r="I22" s="30" t="s">
        <v>61</v>
      </c>
    </row>
    <row r="23" spans="1:9" ht="20.25" customHeight="1">
      <c r="A23" s="29" t="s">
        <v>35</v>
      </c>
      <c r="B23" s="152" t="s">
        <v>62</v>
      </c>
      <c r="C23" s="143"/>
      <c r="D23" s="141"/>
      <c r="E23" s="102">
        <v>21</v>
      </c>
      <c r="F23" s="102">
        <v>1</v>
      </c>
      <c r="G23" s="103">
        <v>200</v>
      </c>
      <c r="H23" s="35"/>
      <c r="I23" s="39">
        <f>ROUND(((H15/220)*G23*F23*(E23/21)),2)</f>
        <v>1140</v>
      </c>
    </row>
    <row r="24" spans="1:9" ht="15" customHeight="1">
      <c r="A24" s="29" t="s">
        <v>37</v>
      </c>
      <c r="B24" s="167" t="s">
        <v>217</v>
      </c>
      <c r="C24" s="143"/>
      <c r="D24" s="143"/>
      <c r="E24" s="143"/>
      <c r="F24" s="143"/>
      <c r="G24" s="141"/>
      <c r="H24" s="38">
        <v>0.15</v>
      </c>
      <c r="I24" s="39">
        <f>ROUND(H24*I23,2)</f>
        <v>171</v>
      </c>
    </row>
    <row r="25" spans="1:9" ht="15" customHeight="1">
      <c r="A25" s="29" t="s">
        <v>40</v>
      </c>
      <c r="B25" s="152" t="s">
        <v>64</v>
      </c>
      <c r="C25" s="143"/>
      <c r="D25" s="143"/>
      <c r="E25" s="143"/>
      <c r="F25" s="143"/>
      <c r="G25" s="143"/>
      <c r="H25" s="141"/>
      <c r="I25" s="39">
        <v>0</v>
      </c>
    </row>
    <row r="26" spans="1:9" ht="15" customHeight="1">
      <c r="A26" s="168" t="s">
        <v>65</v>
      </c>
      <c r="B26" s="143"/>
      <c r="C26" s="143"/>
      <c r="D26" s="143"/>
      <c r="E26" s="143"/>
      <c r="F26" s="143"/>
      <c r="G26" s="143"/>
      <c r="H26" s="141"/>
      <c r="I26" s="40">
        <f>SUM(I23:I25)</f>
        <v>1311</v>
      </c>
    </row>
    <row r="27" spans="1:9" ht="15.75" customHeight="1">
      <c r="A27" s="169" t="s">
        <v>66</v>
      </c>
      <c r="B27" s="143"/>
      <c r="C27" s="143"/>
      <c r="D27" s="143"/>
      <c r="E27" s="143"/>
      <c r="F27" s="143"/>
      <c r="G27" s="143"/>
      <c r="H27" s="143"/>
      <c r="I27" s="141"/>
    </row>
    <row r="28" spans="1:9" ht="24.75" customHeight="1">
      <c r="A28" s="42">
        <v>2</v>
      </c>
      <c r="B28" s="166" t="s">
        <v>67</v>
      </c>
      <c r="C28" s="143"/>
      <c r="D28" s="143"/>
      <c r="E28" s="143"/>
      <c r="F28" s="143"/>
      <c r="G28" s="143"/>
      <c r="H28" s="31" t="s">
        <v>68</v>
      </c>
      <c r="I28" s="43" t="s">
        <v>69</v>
      </c>
    </row>
    <row r="29" spans="1:9" ht="15" customHeight="1">
      <c r="A29" s="44" t="s">
        <v>35</v>
      </c>
      <c r="B29" s="152" t="s">
        <v>218</v>
      </c>
      <c r="C29" s="143"/>
      <c r="D29" s="143"/>
      <c r="E29" s="143"/>
      <c r="F29" s="143"/>
      <c r="G29" s="143"/>
      <c r="H29" s="143"/>
      <c r="I29" s="45">
        <f>ROUND(((H31*H30*E23*F23)-(0.06*I23)),2)</f>
        <v>133.19999999999999</v>
      </c>
    </row>
    <row r="30" spans="1:9" ht="22.5" customHeight="1">
      <c r="A30" s="44"/>
      <c r="B30" s="170" t="s">
        <v>219</v>
      </c>
      <c r="C30" s="143"/>
      <c r="D30" s="143"/>
      <c r="E30" s="143"/>
      <c r="F30" s="143"/>
      <c r="G30" s="143"/>
      <c r="H30" s="46">
        <v>4.8</v>
      </c>
      <c r="I30" s="47" t="s">
        <v>72</v>
      </c>
    </row>
    <row r="31" spans="1:9" ht="15" customHeight="1">
      <c r="A31" s="44"/>
      <c r="B31" s="170" t="s">
        <v>73</v>
      </c>
      <c r="C31" s="143"/>
      <c r="D31" s="143"/>
      <c r="E31" s="143"/>
      <c r="F31" s="143"/>
      <c r="G31" s="141"/>
      <c r="H31" s="48">
        <v>2</v>
      </c>
      <c r="I31" s="47"/>
    </row>
    <row r="32" spans="1:9" ht="15" customHeight="1">
      <c r="A32" s="44" t="s">
        <v>37</v>
      </c>
      <c r="B32" s="178" t="s">
        <v>220</v>
      </c>
      <c r="C32" s="143"/>
      <c r="D32" s="143"/>
      <c r="E32" s="143"/>
      <c r="F32" s="143"/>
      <c r="G32" s="143"/>
      <c r="H32" s="143"/>
      <c r="I32" s="45">
        <f>ROUND(((E23*H33*(1-0.2))*F23),2)</f>
        <v>361.2</v>
      </c>
    </row>
    <row r="33" spans="1:10" ht="15" customHeight="1">
      <c r="A33" s="44"/>
      <c r="B33" s="170" t="s">
        <v>221</v>
      </c>
      <c r="C33" s="143"/>
      <c r="D33" s="143"/>
      <c r="E33" s="143"/>
      <c r="F33" s="143"/>
      <c r="G33" s="143"/>
      <c r="H33" s="49">
        <v>21.5</v>
      </c>
      <c r="I33" s="47" t="s">
        <v>72</v>
      </c>
    </row>
    <row r="34" spans="1:10" ht="15" customHeight="1">
      <c r="A34" s="44" t="s">
        <v>40</v>
      </c>
      <c r="B34" s="152" t="s">
        <v>76</v>
      </c>
      <c r="C34" s="143"/>
      <c r="D34" s="143"/>
      <c r="E34" s="143"/>
      <c r="F34" s="143"/>
      <c r="G34" s="143"/>
      <c r="H34" s="50">
        <v>0</v>
      </c>
      <c r="I34" s="45">
        <f>H34*F23</f>
        <v>0</v>
      </c>
    </row>
    <row r="35" spans="1:10" ht="15" customHeight="1">
      <c r="A35" s="44" t="s">
        <v>43</v>
      </c>
      <c r="B35" s="152" t="s">
        <v>77</v>
      </c>
      <c r="C35" s="143"/>
      <c r="D35" s="143"/>
      <c r="E35" s="143"/>
      <c r="F35" s="143"/>
      <c r="G35" s="143"/>
      <c r="H35" s="51">
        <v>0</v>
      </c>
      <c r="I35" s="52">
        <f>H35*F23</f>
        <v>0</v>
      </c>
    </row>
    <row r="36" spans="1:10" ht="15" customHeight="1">
      <c r="A36" s="53" t="s">
        <v>78</v>
      </c>
      <c r="B36" s="152" t="s">
        <v>64</v>
      </c>
      <c r="C36" s="143"/>
      <c r="D36" s="143"/>
      <c r="E36" s="143"/>
      <c r="F36" s="143"/>
      <c r="G36" s="143"/>
      <c r="H36" s="51">
        <v>0</v>
      </c>
      <c r="I36" s="45">
        <f>H36*F23</f>
        <v>0</v>
      </c>
    </row>
    <row r="37" spans="1:10" ht="15.75" customHeight="1">
      <c r="A37" s="54"/>
      <c r="B37" s="171" t="s">
        <v>79</v>
      </c>
      <c r="C37" s="143"/>
      <c r="D37" s="143"/>
      <c r="E37" s="143"/>
      <c r="F37" s="143"/>
      <c r="G37" s="143"/>
      <c r="H37" s="143"/>
      <c r="I37" s="55">
        <f>SUM(I29:I36)</f>
        <v>494.4</v>
      </c>
    </row>
    <row r="38" spans="1:10" ht="15.75" customHeight="1">
      <c r="A38" s="172"/>
      <c r="B38" s="143"/>
      <c r="C38" s="143"/>
      <c r="D38" s="143"/>
      <c r="E38" s="143"/>
      <c r="F38" s="143"/>
      <c r="G38" s="143"/>
      <c r="H38" s="143"/>
      <c r="I38" s="141"/>
    </row>
    <row r="39" spans="1:10" ht="15" customHeight="1">
      <c r="A39" s="173" t="s">
        <v>80</v>
      </c>
      <c r="B39" s="143"/>
      <c r="C39" s="143"/>
      <c r="D39" s="143"/>
      <c r="E39" s="143"/>
      <c r="F39" s="143"/>
      <c r="G39" s="143"/>
      <c r="H39" s="143"/>
      <c r="I39" s="141"/>
    </row>
    <row r="40" spans="1:10" ht="15.75" customHeight="1">
      <c r="A40" s="172"/>
      <c r="B40" s="143"/>
      <c r="C40" s="143"/>
      <c r="D40" s="143"/>
      <c r="E40" s="143"/>
      <c r="F40" s="143"/>
      <c r="G40" s="143"/>
      <c r="H40" s="143"/>
      <c r="I40" s="141"/>
    </row>
    <row r="41" spans="1:10" ht="15" customHeight="1">
      <c r="A41" s="174" t="s">
        <v>81</v>
      </c>
      <c r="B41" s="143"/>
      <c r="C41" s="143"/>
      <c r="D41" s="143"/>
      <c r="E41" s="143"/>
      <c r="F41" s="143"/>
      <c r="G41" s="143"/>
      <c r="H41" s="143"/>
      <c r="I41" s="141"/>
    </row>
    <row r="42" spans="1:10" ht="15" customHeight="1">
      <c r="A42" s="42">
        <v>3</v>
      </c>
      <c r="B42" s="166" t="s">
        <v>82</v>
      </c>
      <c r="C42" s="143"/>
      <c r="D42" s="143"/>
      <c r="E42" s="143"/>
      <c r="F42" s="143"/>
      <c r="G42" s="143"/>
      <c r="H42" s="56" t="s">
        <v>68</v>
      </c>
      <c r="I42" s="42" t="s">
        <v>69</v>
      </c>
    </row>
    <row r="43" spans="1:10" ht="15" customHeight="1">
      <c r="A43" s="44" t="s">
        <v>35</v>
      </c>
      <c r="B43" s="152" t="s">
        <v>83</v>
      </c>
      <c r="C43" s="143"/>
      <c r="D43" s="143"/>
      <c r="E43" s="143"/>
      <c r="F43" s="143"/>
      <c r="G43" s="143"/>
      <c r="H43" s="50">
        <f>'ANEXO V'!F20</f>
        <v>81.666666666666671</v>
      </c>
      <c r="I43" s="45">
        <f>H43*F23</f>
        <v>81.666666666666671</v>
      </c>
      <c r="J43" s="57"/>
    </row>
    <row r="44" spans="1:10" ht="15" customHeight="1">
      <c r="A44" s="53" t="s">
        <v>37</v>
      </c>
      <c r="B44" s="152" t="s">
        <v>84</v>
      </c>
      <c r="C44" s="143"/>
      <c r="D44" s="143"/>
      <c r="E44" s="143"/>
      <c r="F44" s="143"/>
      <c r="G44" s="143"/>
      <c r="H44" s="51">
        <v>0</v>
      </c>
      <c r="I44" s="52">
        <f>H44*F23</f>
        <v>0</v>
      </c>
    </row>
    <row r="45" spans="1:10" ht="15.75" customHeight="1">
      <c r="A45" s="171" t="s">
        <v>85</v>
      </c>
      <c r="B45" s="143"/>
      <c r="C45" s="143"/>
      <c r="D45" s="143"/>
      <c r="E45" s="143"/>
      <c r="F45" s="143"/>
      <c r="G45" s="143"/>
      <c r="H45" s="141"/>
      <c r="I45" s="58">
        <f>SUM(I43:I44)</f>
        <v>81.666666666666671</v>
      </c>
    </row>
    <row r="46" spans="1:10" ht="15.75" customHeight="1">
      <c r="A46" s="172"/>
      <c r="B46" s="143"/>
      <c r="C46" s="143"/>
      <c r="D46" s="143"/>
      <c r="E46" s="143"/>
      <c r="F46" s="143"/>
      <c r="G46" s="143"/>
      <c r="H46" s="143"/>
      <c r="I46" s="141"/>
    </row>
    <row r="47" spans="1:10" ht="15.75" customHeight="1">
      <c r="A47" s="163" t="s">
        <v>86</v>
      </c>
      <c r="B47" s="143"/>
      <c r="C47" s="143"/>
      <c r="D47" s="143"/>
      <c r="E47" s="143"/>
      <c r="F47" s="143"/>
      <c r="G47" s="143"/>
      <c r="H47" s="143"/>
      <c r="I47" s="141"/>
    </row>
    <row r="48" spans="1:10" ht="15.75" customHeight="1">
      <c r="A48" s="172"/>
      <c r="B48" s="143"/>
      <c r="C48" s="143"/>
      <c r="D48" s="143"/>
      <c r="E48" s="143"/>
      <c r="F48" s="143"/>
      <c r="G48" s="143"/>
      <c r="H48" s="143"/>
      <c r="I48" s="141"/>
    </row>
    <row r="49" spans="1:9" ht="15" customHeight="1">
      <c r="A49" s="165" t="s">
        <v>87</v>
      </c>
      <c r="B49" s="143"/>
      <c r="C49" s="143"/>
      <c r="D49" s="143"/>
      <c r="E49" s="143"/>
      <c r="F49" s="143"/>
      <c r="G49" s="143"/>
      <c r="H49" s="143"/>
      <c r="I49" s="141"/>
    </row>
    <row r="50" spans="1:9" ht="15" customHeight="1">
      <c r="A50" s="159" t="s">
        <v>88</v>
      </c>
      <c r="B50" s="143"/>
      <c r="C50" s="143"/>
      <c r="D50" s="143"/>
      <c r="E50" s="143"/>
      <c r="F50" s="143"/>
      <c r="G50" s="143"/>
      <c r="H50" s="143"/>
      <c r="I50" s="141"/>
    </row>
    <row r="51" spans="1:9" ht="30" customHeight="1">
      <c r="A51" s="59" t="s">
        <v>89</v>
      </c>
      <c r="B51" s="166" t="s">
        <v>90</v>
      </c>
      <c r="C51" s="143"/>
      <c r="D51" s="143"/>
      <c r="E51" s="143"/>
      <c r="F51" s="143"/>
      <c r="G51" s="141"/>
      <c r="H51" s="43" t="s">
        <v>91</v>
      </c>
      <c r="I51" s="43" t="s">
        <v>69</v>
      </c>
    </row>
    <row r="52" spans="1:9" ht="15" customHeight="1">
      <c r="A52" s="41" t="s">
        <v>35</v>
      </c>
      <c r="B52" s="152" t="s">
        <v>92</v>
      </c>
      <c r="C52" s="143"/>
      <c r="D52" s="143"/>
      <c r="E52" s="143"/>
      <c r="F52" s="143"/>
      <c r="G52" s="141"/>
      <c r="H52" s="60">
        <v>0.2</v>
      </c>
      <c r="I52" s="61">
        <f t="shared" ref="I52:I59" si="0">ROUND($I$26*H52,2)</f>
        <v>262.2</v>
      </c>
    </row>
    <row r="53" spans="1:9" ht="15" customHeight="1">
      <c r="A53" s="41" t="s">
        <v>37</v>
      </c>
      <c r="B53" s="152" t="s">
        <v>93</v>
      </c>
      <c r="C53" s="143"/>
      <c r="D53" s="143"/>
      <c r="E53" s="143"/>
      <c r="F53" s="143"/>
      <c r="G53" s="141"/>
      <c r="H53" s="60">
        <v>1.4999999999999999E-2</v>
      </c>
      <c r="I53" s="61">
        <f t="shared" si="0"/>
        <v>19.670000000000002</v>
      </c>
    </row>
    <row r="54" spans="1:9" ht="15" customHeight="1">
      <c r="A54" s="41" t="s">
        <v>40</v>
      </c>
      <c r="B54" s="152" t="s">
        <v>94</v>
      </c>
      <c r="C54" s="143"/>
      <c r="D54" s="143"/>
      <c r="E54" s="143"/>
      <c r="F54" s="143"/>
      <c r="G54" s="141"/>
      <c r="H54" s="60">
        <v>0.01</v>
      </c>
      <c r="I54" s="61">
        <f t="shared" si="0"/>
        <v>13.11</v>
      </c>
    </row>
    <row r="55" spans="1:9" ht="15" customHeight="1">
      <c r="A55" s="41" t="s">
        <v>43</v>
      </c>
      <c r="B55" s="152" t="s">
        <v>95</v>
      </c>
      <c r="C55" s="143"/>
      <c r="D55" s="143"/>
      <c r="E55" s="143"/>
      <c r="F55" s="143"/>
      <c r="G55" s="141"/>
      <c r="H55" s="60">
        <v>2E-3</v>
      </c>
      <c r="I55" s="61">
        <f t="shared" si="0"/>
        <v>2.62</v>
      </c>
    </row>
    <row r="56" spans="1:9" ht="15" customHeight="1">
      <c r="A56" s="41" t="s">
        <v>78</v>
      </c>
      <c r="B56" s="152" t="s">
        <v>96</v>
      </c>
      <c r="C56" s="143"/>
      <c r="D56" s="143"/>
      <c r="E56" s="143"/>
      <c r="F56" s="143"/>
      <c r="G56" s="141"/>
      <c r="H56" s="60">
        <v>2.5000000000000001E-2</v>
      </c>
      <c r="I56" s="61">
        <f t="shared" si="0"/>
        <v>32.78</v>
      </c>
    </row>
    <row r="57" spans="1:9" ht="15" customHeight="1">
      <c r="A57" s="41" t="s">
        <v>97</v>
      </c>
      <c r="B57" s="152" t="s">
        <v>98</v>
      </c>
      <c r="C57" s="143"/>
      <c r="D57" s="143"/>
      <c r="E57" s="143"/>
      <c r="F57" s="143"/>
      <c r="G57" s="141"/>
      <c r="H57" s="62">
        <v>0.08</v>
      </c>
      <c r="I57" s="61">
        <f t="shared" si="0"/>
        <v>104.88</v>
      </c>
    </row>
    <row r="58" spans="1:9">
      <c r="A58" s="41" t="s">
        <v>99</v>
      </c>
      <c r="B58" s="152" t="s">
        <v>222</v>
      </c>
      <c r="C58" s="141"/>
      <c r="D58" s="63" t="s">
        <v>101</v>
      </c>
      <c r="E58" s="64">
        <v>0.03</v>
      </c>
      <c r="F58" s="63" t="s">
        <v>102</v>
      </c>
      <c r="G58" s="65">
        <v>1</v>
      </c>
      <c r="H58" s="66">
        <f>ROUND((E58*G58),6)</f>
        <v>0.03</v>
      </c>
      <c r="I58" s="61">
        <f t="shared" si="0"/>
        <v>39.33</v>
      </c>
    </row>
    <row r="59" spans="1:9" ht="15" customHeight="1">
      <c r="A59" s="41" t="s">
        <v>103</v>
      </c>
      <c r="B59" s="152" t="s">
        <v>104</v>
      </c>
      <c r="C59" s="143"/>
      <c r="D59" s="143"/>
      <c r="E59" s="143"/>
      <c r="F59" s="143"/>
      <c r="G59" s="141"/>
      <c r="H59" s="60">
        <v>6.0000000000000001E-3</v>
      </c>
      <c r="I59" s="61">
        <f t="shared" si="0"/>
        <v>7.87</v>
      </c>
    </row>
    <row r="60" spans="1:9" ht="15.75" customHeight="1">
      <c r="A60" s="171" t="s">
        <v>105</v>
      </c>
      <c r="B60" s="143"/>
      <c r="C60" s="143"/>
      <c r="D60" s="143"/>
      <c r="E60" s="143"/>
      <c r="F60" s="143"/>
      <c r="G60" s="141"/>
      <c r="H60" s="67">
        <f t="shared" ref="H60:I60" si="1">SUM(H52:H59)</f>
        <v>0.3680000000000001</v>
      </c>
      <c r="I60" s="55">
        <f t="shared" si="1"/>
        <v>482.46</v>
      </c>
    </row>
    <row r="61" spans="1:9" ht="15.75" customHeight="1">
      <c r="A61" s="172"/>
      <c r="B61" s="143"/>
      <c r="C61" s="143"/>
      <c r="D61" s="143"/>
      <c r="E61" s="143"/>
      <c r="F61" s="143"/>
      <c r="G61" s="143"/>
      <c r="H61" s="143"/>
      <c r="I61" s="141"/>
    </row>
    <row r="62" spans="1:9" ht="26.25" customHeight="1">
      <c r="A62" s="152" t="s">
        <v>106</v>
      </c>
      <c r="B62" s="143"/>
      <c r="C62" s="143"/>
      <c r="D62" s="143"/>
      <c r="E62" s="143"/>
      <c r="F62" s="143"/>
      <c r="G62" s="143"/>
      <c r="H62" s="143"/>
      <c r="I62" s="141"/>
    </row>
    <row r="63" spans="1:9" ht="15.75" customHeight="1">
      <c r="A63" s="172"/>
      <c r="B63" s="143"/>
      <c r="C63" s="143"/>
      <c r="D63" s="143"/>
      <c r="E63" s="143"/>
      <c r="F63" s="143"/>
      <c r="G63" s="143"/>
      <c r="H63" s="143"/>
      <c r="I63" s="141"/>
    </row>
    <row r="64" spans="1:9" ht="15" customHeight="1">
      <c r="A64" s="159" t="s">
        <v>107</v>
      </c>
      <c r="B64" s="143"/>
      <c r="C64" s="143"/>
      <c r="D64" s="143"/>
      <c r="E64" s="143"/>
      <c r="F64" s="143"/>
      <c r="G64" s="143"/>
      <c r="H64" s="143"/>
      <c r="I64" s="141"/>
    </row>
    <row r="65" spans="1:9" ht="15" customHeight="1">
      <c r="A65" s="42" t="s">
        <v>108</v>
      </c>
      <c r="B65" s="166" t="s">
        <v>109</v>
      </c>
      <c r="C65" s="143"/>
      <c r="D65" s="143"/>
      <c r="E65" s="143"/>
      <c r="F65" s="143"/>
      <c r="G65" s="143"/>
      <c r="H65" s="141"/>
      <c r="I65" s="42" t="s">
        <v>69</v>
      </c>
    </row>
    <row r="66" spans="1:9" ht="25.5" customHeight="1">
      <c r="A66" s="44" t="s">
        <v>35</v>
      </c>
      <c r="B66" s="175" t="s">
        <v>223</v>
      </c>
      <c r="C66" s="143"/>
      <c r="D66" s="143"/>
      <c r="E66" s="143"/>
      <c r="F66" s="143"/>
      <c r="G66" s="143"/>
      <c r="H66" s="141"/>
      <c r="I66" s="61">
        <f>ROUND($I$26/12,2)</f>
        <v>109.25</v>
      </c>
    </row>
    <row r="67" spans="1:9" ht="15.75" customHeight="1">
      <c r="A67" s="171" t="s">
        <v>111</v>
      </c>
      <c r="B67" s="143"/>
      <c r="C67" s="143"/>
      <c r="D67" s="143"/>
      <c r="E67" s="143"/>
      <c r="F67" s="143"/>
      <c r="G67" s="143"/>
      <c r="H67" s="141"/>
      <c r="I67" s="68">
        <f>SUM(I66)</f>
        <v>109.25</v>
      </c>
    </row>
    <row r="68" spans="1:9" ht="15" customHeight="1">
      <c r="A68" s="44" t="s">
        <v>37</v>
      </c>
      <c r="B68" s="176" t="s">
        <v>112</v>
      </c>
      <c r="C68" s="143"/>
      <c r="D68" s="143"/>
      <c r="E68" s="143"/>
      <c r="F68" s="143"/>
      <c r="G68" s="143"/>
      <c r="H68" s="141"/>
      <c r="I68" s="69">
        <f>ROUND(H60*I67,2)</f>
        <v>40.200000000000003</v>
      </c>
    </row>
    <row r="69" spans="1:9" ht="15.75" customHeight="1">
      <c r="A69" s="171" t="s">
        <v>105</v>
      </c>
      <c r="B69" s="143"/>
      <c r="C69" s="143"/>
      <c r="D69" s="143"/>
      <c r="E69" s="143"/>
      <c r="F69" s="143"/>
      <c r="G69" s="143"/>
      <c r="H69" s="141"/>
      <c r="I69" s="68">
        <f>SUM(I67:I68)</f>
        <v>149.44999999999999</v>
      </c>
    </row>
    <row r="70" spans="1:9" ht="15.75" customHeight="1">
      <c r="A70" s="172"/>
      <c r="B70" s="143"/>
      <c r="C70" s="143"/>
      <c r="D70" s="143"/>
      <c r="E70" s="143"/>
      <c r="F70" s="143"/>
      <c r="G70" s="143"/>
      <c r="H70" s="143"/>
      <c r="I70" s="141"/>
    </row>
    <row r="71" spans="1:9" ht="15" customHeight="1">
      <c r="A71" s="159" t="s">
        <v>113</v>
      </c>
      <c r="B71" s="143"/>
      <c r="C71" s="143"/>
      <c r="D71" s="143"/>
      <c r="E71" s="143"/>
      <c r="F71" s="143"/>
      <c r="G71" s="143"/>
      <c r="H71" s="143"/>
      <c r="I71" s="141"/>
    </row>
    <row r="72" spans="1:9" ht="15.75" customHeight="1">
      <c r="A72" s="42" t="s">
        <v>114</v>
      </c>
      <c r="B72" s="177" t="s">
        <v>115</v>
      </c>
      <c r="C72" s="143"/>
      <c r="D72" s="143"/>
      <c r="E72" s="143"/>
      <c r="F72" s="143"/>
      <c r="G72" s="143"/>
      <c r="H72" s="141"/>
      <c r="I72" s="42" t="s">
        <v>69</v>
      </c>
    </row>
    <row r="73" spans="1:9" ht="15" customHeight="1">
      <c r="A73" s="44" t="s">
        <v>35</v>
      </c>
      <c r="B73" s="178" t="s">
        <v>224</v>
      </c>
      <c r="C73" s="143"/>
      <c r="D73" s="143"/>
      <c r="E73" s="143"/>
      <c r="F73" s="143"/>
      <c r="G73" s="143"/>
      <c r="H73" s="141"/>
      <c r="I73" s="61">
        <f>ROUND(((($I$26+$I$26/3)*4/12)/12)*0.02,2)</f>
        <v>0.97</v>
      </c>
    </row>
    <row r="74" spans="1:9" ht="15" customHeight="1">
      <c r="A74" s="44" t="s">
        <v>37</v>
      </c>
      <c r="B74" s="152" t="s">
        <v>117</v>
      </c>
      <c r="C74" s="143"/>
      <c r="D74" s="143"/>
      <c r="E74" s="143"/>
      <c r="F74" s="143"/>
      <c r="G74" s="143"/>
      <c r="H74" s="141"/>
      <c r="I74" s="69">
        <f>ROUND(H60*I73,2)</f>
        <v>0.36</v>
      </c>
    </row>
    <row r="75" spans="1:9" ht="15.75" customHeight="1">
      <c r="A75" s="171" t="s">
        <v>105</v>
      </c>
      <c r="B75" s="143"/>
      <c r="C75" s="143"/>
      <c r="D75" s="143"/>
      <c r="E75" s="143"/>
      <c r="F75" s="143"/>
      <c r="G75" s="143"/>
      <c r="H75" s="141"/>
      <c r="I75" s="55">
        <f>SUM(I73:I74)</f>
        <v>1.33</v>
      </c>
    </row>
    <row r="76" spans="1:9" ht="15.75" customHeight="1">
      <c r="A76" s="179" t="s">
        <v>118</v>
      </c>
      <c r="B76" s="143"/>
      <c r="C76" s="143"/>
      <c r="D76" s="143"/>
      <c r="E76" s="143"/>
      <c r="F76" s="143"/>
      <c r="G76" s="143"/>
      <c r="H76" s="143"/>
      <c r="I76" s="141"/>
    </row>
    <row r="77" spans="1:9" ht="15.75" customHeight="1">
      <c r="A77" s="42" t="s">
        <v>119</v>
      </c>
      <c r="B77" s="177" t="s">
        <v>120</v>
      </c>
      <c r="C77" s="143"/>
      <c r="D77" s="143"/>
      <c r="E77" s="143"/>
      <c r="F77" s="143"/>
      <c r="G77" s="143"/>
      <c r="H77" s="141"/>
      <c r="I77" s="42" t="s">
        <v>69</v>
      </c>
    </row>
    <row r="78" spans="1:9" ht="26.25" customHeight="1">
      <c r="A78" s="44" t="s">
        <v>35</v>
      </c>
      <c r="B78" s="178" t="s">
        <v>121</v>
      </c>
      <c r="C78" s="143"/>
      <c r="D78" s="143"/>
      <c r="E78" s="143"/>
      <c r="F78" s="143"/>
      <c r="G78" s="143"/>
      <c r="H78" s="141"/>
      <c r="I78" s="61">
        <f>ROUND(($I$26/12)*(33/30)*0.05,2)</f>
        <v>6.01</v>
      </c>
    </row>
    <row r="79" spans="1:9" ht="15.75" customHeight="1">
      <c r="A79" s="44" t="s">
        <v>37</v>
      </c>
      <c r="B79" s="180" t="s">
        <v>122</v>
      </c>
      <c r="C79" s="143"/>
      <c r="D79" s="143"/>
      <c r="E79" s="143"/>
      <c r="F79" s="143"/>
      <c r="G79" s="143"/>
      <c r="H79" s="141"/>
      <c r="I79" s="61">
        <f>ROUND($H$57*I78,2)</f>
        <v>0.48</v>
      </c>
    </row>
    <row r="80" spans="1:9" ht="26.25" customHeight="1">
      <c r="A80" s="44" t="s">
        <v>40</v>
      </c>
      <c r="B80" s="175" t="s">
        <v>225</v>
      </c>
      <c r="C80" s="143"/>
      <c r="D80" s="143"/>
      <c r="E80" s="143"/>
      <c r="F80" s="143"/>
      <c r="G80" s="143"/>
      <c r="H80" s="141"/>
      <c r="I80" s="61">
        <f>ROUND(I26*50%*8%*5%,2)</f>
        <v>2.62</v>
      </c>
    </row>
    <row r="81" spans="1:10" ht="27" customHeight="1">
      <c r="A81" s="44" t="s">
        <v>43</v>
      </c>
      <c r="B81" s="178" t="s">
        <v>226</v>
      </c>
      <c r="C81" s="143"/>
      <c r="D81" s="143"/>
      <c r="E81" s="143"/>
      <c r="F81" s="143"/>
      <c r="G81" s="143"/>
      <c r="H81" s="141"/>
      <c r="I81" s="61">
        <f>ROUND(((($I$26/30)*7)/$H$10),2)</f>
        <v>25.49</v>
      </c>
    </row>
    <row r="82" spans="1:10" ht="15.75" customHeight="1">
      <c r="A82" s="44" t="s">
        <v>78</v>
      </c>
      <c r="B82" s="180" t="s">
        <v>125</v>
      </c>
      <c r="C82" s="143"/>
      <c r="D82" s="143"/>
      <c r="E82" s="143"/>
      <c r="F82" s="143"/>
      <c r="G82" s="143"/>
      <c r="H82" s="141"/>
      <c r="I82" s="61">
        <f>ROUND($H$60*I81,2)</f>
        <v>9.3800000000000008</v>
      </c>
    </row>
    <row r="83" spans="1:10" ht="26.25" customHeight="1">
      <c r="A83" s="44" t="s">
        <v>97</v>
      </c>
      <c r="B83" s="175" t="s">
        <v>227</v>
      </c>
      <c r="C83" s="143"/>
      <c r="D83" s="143"/>
      <c r="E83" s="143"/>
      <c r="F83" s="143"/>
      <c r="G83" s="143"/>
      <c r="H83" s="141"/>
      <c r="I83" s="61">
        <f>ROUND($I$26*(40%+10%)*8%*100%,2)</f>
        <v>52.44</v>
      </c>
    </row>
    <row r="84" spans="1:10" ht="15.75" customHeight="1">
      <c r="A84" s="171" t="s">
        <v>105</v>
      </c>
      <c r="B84" s="143"/>
      <c r="C84" s="143"/>
      <c r="D84" s="143"/>
      <c r="E84" s="143"/>
      <c r="F84" s="143"/>
      <c r="G84" s="143"/>
      <c r="H84" s="141"/>
      <c r="I84" s="55">
        <f>SUM(I78:I83)</f>
        <v>96.419999999999987</v>
      </c>
    </row>
    <row r="85" spans="1:10" ht="15" customHeight="1">
      <c r="A85" s="159" t="s">
        <v>127</v>
      </c>
      <c r="B85" s="143"/>
      <c r="C85" s="143"/>
      <c r="D85" s="143"/>
      <c r="E85" s="143"/>
      <c r="F85" s="143"/>
      <c r="G85" s="143"/>
      <c r="H85" s="143"/>
      <c r="I85" s="141"/>
    </row>
    <row r="86" spans="1:10" ht="15.75" customHeight="1">
      <c r="A86" s="70" t="s">
        <v>128</v>
      </c>
      <c r="B86" s="177" t="s">
        <v>129</v>
      </c>
      <c r="C86" s="143"/>
      <c r="D86" s="143"/>
      <c r="E86" s="143"/>
      <c r="F86" s="143"/>
      <c r="G86" s="143"/>
      <c r="H86" s="141"/>
      <c r="I86" s="70" t="s">
        <v>69</v>
      </c>
    </row>
    <row r="87" spans="1:10" ht="15" customHeight="1">
      <c r="A87" s="71" t="s">
        <v>35</v>
      </c>
      <c r="B87" s="175" t="s">
        <v>228</v>
      </c>
      <c r="C87" s="143"/>
      <c r="D87" s="143"/>
      <c r="E87" s="143"/>
      <c r="F87" s="143"/>
      <c r="G87" s="143"/>
      <c r="H87" s="141"/>
      <c r="I87" s="61">
        <f>ROUND($I$26*11.11%,2)</f>
        <v>145.65</v>
      </c>
    </row>
    <row r="88" spans="1:10" ht="15.75" customHeight="1">
      <c r="A88" s="71" t="s">
        <v>37</v>
      </c>
      <c r="B88" s="180" t="s">
        <v>229</v>
      </c>
      <c r="C88" s="143"/>
      <c r="D88" s="143"/>
      <c r="E88" s="143"/>
      <c r="F88" s="143"/>
      <c r="G88" s="143"/>
      <c r="H88" s="141"/>
      <c r="I88" s="72">
        <f>ROUND(((($I$26/30)*5)/12),2)</f>
        <v>18.21</v>
      </c>
    </row>
    <row r="89" spans="1:10" ht="15.75" customHeight="1">
      <c r="A89" s="71" t="s">
        <v>40</v>
      </c>
      <c r="B89" s="180" t="s">
        <v>230</v>
      </c>
      <c r="C89" s="143"/>
      <c r="D89" s="143"/>
      <c r="E89" s="143"/>
      <c r="F89" s="143"/>
      <c r="G89" s="143"/>
      <c r="H89" s="141"/>
      <c r="I89" s="72">
        <f>ROUND((($I$26/30)*5)/12*0.015,2)</f>
        <v>0.27</v>
      </c>
    </row>
    <row r="90" spans="1:10" ht="15.75" customHeight="1">
      <c r="A90" s="71" t="s">
        <v>43</v>
      </c>
      <c r="B90" s="180" t="s">
        <v>231</v>
      </c>
      <c r="C90" s="143"/>
      <c r="D90" s="143"/>
      <c r="E90" s="143"/>
      <c r="F90" s="143"/>
      <c r="G90" s="143"/>
      <c r="H90" s="141"/>
      <c r="I90" s="72">
        <f>ROUND((($I$26/30)*2.96)/12,2)</f>
        <v>10.78</v>
      </c>
    </row>
    <row r="91" spans="1:10" ht="27" customHeight="1">
      <c r="A91" s="71" t="s">
        <v>78</v>
      </c>
      <c r="B91" s="178" t="s">
        <v>232</v>
      </c>
      <c r="C91" s="143"/>
      <c r="D91" s="143"/>
      <c r="E91" s="143"/>
      <c r="F91" s="143"/>
      <c r="G91" s="143"/>
      <c r="H91" s="141"/>
      <c r="I91" s="73">
        <f>ROUND(((($I$26/30)*15)/12)*0.0078,2)</f>
        <v>0.43</v>
      </c>
    </row>
    <row r="92" spans="1:10" ht="15.75" customHeight="1">
      <c r="A92" s="71" t="s">
        <v>97</v>
      </c>
      <c r="B92" s="180" t="s">
        <v>64</v>
      </c>
      <c r="C92" s="143"/>
      <c r="D92" s="143"/>
      <c r="E92" s="143"/>
      <c r="F92" s="143"/>
      <c r="G92" s="143"/>
      <c r="H92" s="141"/>
      <c r="I92" s="73">
        <v>0</v>
      </c>
    </row>
    <row r="93" spans="1:10" ht="15.75" customHeight="1">
      <c r="A93" s="171" t="s">
        <v>111</v>
      </c>
      <c r="B93" s="143"/>
      <c r="C93" s="143"/>
      <c r="D93" s="143"/>
      <c r="E93" s="143"/>
      <c r="F93" s="143"/>
      <c r="G93" s="143"/>
      <c r="H93" s="141"/>
      <c r="I93" s="74">
        <f>SUM(I87:I92)</f>
        <v>175.34000000000003</v>
      </c>
    </row>
    <row r="94" spans="1:10" ht="26.25" customHeight="1">
      <c r="A94" s="75" t="s">
        <v>99</v>
      </c>
      <c r="B94" s="152" t="s">
        <v>135</v>
      </c>
      <c r="C94" s="143"/>
      <c r="D94" s="143"/>
      <c r="E94" s="143"/>
      <c r="F94" s="143"/>
      <c r="G94" s="143"/>
      <c r="H94" s="141"/>
      <c r="I94" s="76">
        <f>ROUND(H60*I93,2)</f>
        <v>64.53</v>
      </c>
      <c r="J94" s="57"/>
    </row>
    <row r="95" spans="1:10" ht="15.75" customHeight="1">
      <c r="A95" s="171" t="s">
        <v>105</v>
      </c>
      <c r="B95" s="143"/>
      <c r="C95" s="143"/>
      <c r="D95" s="143"/>
      <c r="E95" s="143"/>
      <c r="F95" s="143"/>
      <c r="G95" s="143"/>
      <c r="H95" s="141"/>
      <c r="I95" s="55">
        <f>SUM(I93:I94)</f>
        <v>239.87000000000003</v>
      </c>
    </row>
    <row r="96" spans="1:10" ht="15.75" customHeight="1">
      <c r="A96" s="179" t="s">
        <v>136</v>
      </c>
      <c r="B96" s="143"/>
      <c r="C96" s="143"/>
      <c r="D96" s="143"/>
      <c r="E96" s="143"/>
      <c r="F96" s="143"/>
      <c r="G96" s="143"/>
      <c r="H96" s="143"/>
      <c r="I96" s="141"/>
    </row>
    <row r="97" spans="1:10" ht="15" customHeight="1">
      <c r="A97" s="42">
        <v>4</v>
      </c>
      <c r="B97" s="166" t="s">
        <v>137</v>
      </c>
      <c r="C97" s="143"/>
      <c r="D97" s="143"/>
      <c r="E97" s="143"/>
      <c r="F97" s="143"/>
      <c r="G97" s="143"/>
      <c r="H97" s="141"/>
      <c r="I97" s="42" t="s">
        <v>69</v>
      </c>
    </row>
    <row r="98" spans="1:10" ht="15" customHeight="1">
      <c r="A98" s="44" t="s">
        <v>89</v>
      </c>
      <c r="B98" s="152" t="s">
        <v>138</v>
      </c>
      <c r="C98" s="143"/>
      <c r="D98" s="143"/>
      <c r="E98" s="143"/>
      <c r="F98" s="143"/>
      <c r="G98" s="143"/>
      <c r="H98" s="141"/>
      <c r="I98" s="45">
        <f>I60</f>
        <v>482.46</v>
      </c>
    </row>
    <row r="99" spans="1:10" ht="15" customHeight="1">
      <c r="A99" s="44" t="s">
        <v>108</v>
      </c>
      <c r="B99" s="152" t="s">
        <v>139</v>
      </c>
      <c r="C99" s="143"/>
      <c r="D99" s="143"/>
      <c r="E99" s="143"/>
      <c r="F99" s="143"/>
      <c r="G99" s="143"/>
      <c r="H99" s="141"/>
      <c r="I99" s="45">
        <f>I69</f>
        <v>149.44999999999999</v>
      </c>
    </row>
    <row r="100" spans="1:10" ht="15" customHeight="1">
      <c r="A100" s="44" t="s">
        <v>114</v>
      </c>
      <c r="B100" s="152" t="s">
        <v>140</v>
      </c>
      <c r="C100" s="143"/>
      <c r="D100" s="143"/>
      <c r="E100" s="143"/>
      <c r="F100" s="143"/>
      <c r="G100" s="143"/>
      <c r="H100" s="141"/>
      <c r="I100" s="45">
        <f>I75</f>
        <v>1.33</v>
      </c>
    </row>
    <row r="101" spans="1:10" ht="15" customHeight="1">
      <c r="A101" s="44" t="s">
        <v>119</v>
      </c>
      <c r="B101" s="152" t="s">
        <v>141</v>
      </c>
      <c r="C101" s="143"/>
      <c r="D101" s="143"/>
      <c r="E101" s="143"/>
      <c r="F101" s="143"/>
      <c r="G101" s="143"/>
      <c r="H101" s="141"/>
      <c r="I101" s="45">
        <f>I84</f>
        <v>96.419999999999987</v>
      </c>
    </row>
    <row r="102" spans="1:10" ht="15" customHeight="1">
      <c r="A102" s="44" t="s">
        <v>128</v>
      </c>
      <c r="B102" s="152" t="s">
        <v>142</v>
      </c>
      <c r="C102" s="143"/>
      <c r="D102" s="143"/>
      <c r="E102" s="143"/>
      <c r="F102" s="143"/>
      <c r="G102" s="143"/>
      <c r="H102" s="141"/>
      <c r="I102" s="45">
        <f>I95</f>
        <v>239.87000000000003</v>
      </c>
    </row>
    <row r="103" spans="1:10" ht="15" customHeight="1">
      <c r="A103" s="44" t="s">
        <v>143</v>
      </c>
      <c r="B103" s="152" t="s">
        <v>64</v>
      </c>
      <c r="C103" s="143"/>
      <c r="D103" s="143"/>
      <c r="E103" s="143"/>
      <c r="F103" s="143"/>
      <c r="G103" s="143"/>
      <c r="H103" s="141"/>
      <c r="I103" s="45">
        <v>0</v>
      </c>
    </row>
    <row r="104" spans="1:10" ht="15.75" customHeight="1">
      <c r="A104" s="171" t="s">
        <v>105</v>
      </c>
      <c r="B104" s="143"/>
      <c r="C104" s="143"/>
      <c r="D104" s="143"/>
      <c r="E104" s="143"/>
      <c r="F104" s="143"/>
      <c r="G104" s="143"/>
      <c r="H104" s="141"/>
      <c r="I104" s="55">
        <f>SUM(I98:I103)</f>
        <v>969.53</v>
      </c>
    </row>
    <row r="105" spans="1:10" ht="15.75" customHeight="1">
      <c r="A105" s="169" t="s">
        <v>144</v>
      </c>
      <c r="B105" s="143"/>
      <c r="C105" s="143"/>
      <c r="D105" s="143"/>
      <c r="E105" s="143"/>
      <c r="F105" s="143"/>
      <c r="G105" s="143"/>
      <c r="H105" s="143"/>
      <c r="I105" s="141"/>
    </row>
    <row r="106" spans="1:10" ht="15.75" customHeight="1">
      <c r="A106" s="42">
        <v>5</v>
      </c>
      <c r="B106" s="177" t="s">
        <v>145</v>
      </c>
      <c r="C106" s="143"/>
      <c r="D106" s="143"/>
      <c r="E106" s="143"/>
      <c r="F106" s="143"/>
      <c r="G106" s="141"/>
      <c r="H106" s="42" t="s">
        <v>60</v>
      </c>
      <c r="I106" s="77" t="s">
        <v>69</v>
      </c>
    </row>
    <row r="107" spans="1:10" ht="40.5" customHeight="1">
      <c r="A107" s="197" t="s">
        <v>146</v>
      </c>
      <c r="B107" s="143"/>
      <c r="C107" s="143"/>
      <c r="D107" s="143"/>
      <c r="E107" s="143"/>
      <c r="F107" s="143"/>
      <c r="G107" s="141"/>
      <c r="H107" s="78" t="s">
        <v>72</v>
      </c>
      <c r="I107" s="79">
        <f>SUM(I26+I37+I45+I104)</f>
        <v>2856.5966666666668</v>
      </c>
    </row>
    <row r="108" spans="1:10" ht="15.75" customHeight="1">
      <c r="A108" s="44" t="s">
        <v>35</v>
      </c>
      <c r="B108" s="198" t="s">
        <v>147</v>
      </c>
      <c r="C108" s="143"/>
      <c r="D108" s="143"/>
      <c r="E108" s="143"/>
      <c r="F108" s="143"/>
      <c r="G108" s="141"/>
      <c r="H108" s="60">
        <v>0.05</v>
      </c>
      <c r="I108" s="45">
        <f>ROUND(H108*I107,2)</f>
        <v>142.83000000000001</v>
      </c>
    </row>
    <row r="109" spans="1:10" ht="39.75" customHeight="1">
      <c r="A109" s="197" t="s">
        <v>148</v>
      </c>
      <c r="B109" s="143"/>
      <c r="C109" s="143"/>
      <c r="D109" s="143"/>
      <c r="E109" s="143"/>
      <c r="F109" s="143"/>
      <c r="G109" s="141"/>
      <c r="H109" s="80" t="s">
        <v>72</v>
      </c>
      <c r="I109" s="79">
        <f>SUM(I26+I37+I45+I104+I108)</f>
        <v>2999.4266666666667</v>
      </c>
    </row>
    <row r="110" spans="1:10" ht="15.75" customHeight="1">
      <c r="A110" s="44" t="s">
        <v>37</v>
      </c>
      <c r="B110" s="198" t="s">
        <v>149</v>
      </c>
      <c r="C110" s="143"/>
      <c r="D110" s="143"/>
      <c r="E110" s="143"/>
      <c r="F110" s="143"/>
      <c r="G110" s="141"/>
      <c r="H110" s="81">
        <v>0.1</v>
      </c>
      <c r="I110" s="45">
        <f>ROUND(H110*I109,2)</f>
        <v>299.94</v>
      </c>
      <c r="J110" s="57"/>
    </row>
    <row r="111" spans="1:10" ht="15" customHeight="1">
      <c r="A111" s="199" t="s">
        <v>150</v>
      </c>
      <c r="B111" s="143"/>
      <c r="C111" s="143"/>
      <c r="D111" s="143"/>
      <c r="E111" s="143"/>
      <c r="F111" s="143"/>
      <c r="G111" s="141"/>
      <c r="H111" s="80"/>
      <c r="I111" s="79">
        <f>SUM(I26+I37+I45+I104+I108+I110)</f>
        <v>3299.3666666666668</v>
      </c>
    </row>
    <row r="112" spans="1:10" ht="15.75" customHeight="1">
      <c r="A112" s="44" t="s">
        <v>40</v>
      </c>
      <c r="B112" s="198" t="s">
        <v>151</v>
      </c>
      <c r="C112" s="143"/>
      <c r="D112" s="143"/>
      <c r="E112" s="143"/>
      <c r="F112" s="143"/>
      <c r="G112" s="141"/>
      <c r="H112" s="82" t="s">
        <v>72</v>
      </c>
      <c r="I112" s="47" t="s">
        <v>72</v>
      </c>
    </row>
    <row r="113" spans="1:10" ht="15.75" customHeight="1">
      <c r="A113" s="44"/>
      <c r="B113" s="198" t="s">
        <v>152</v>
      </c>
      <c r="C113" s="143"/>
      <c r="D113" s="143"/>
      <c r="E113" s="143"/>
      <c r="F113" s="143"/>
      <c r="G113" s="141"/>
      <c r="H113" s="82" t="s">
        <v>72</v>
      </c>
      <c r="I113" s="47" t="s">
        <v>72</v>
      </c>
    </row>
    <row r="114" spans="1:10" ht="15" customHeight="1">
      <c r="A114" s="44"/>
      <c r="B114" s="200" t="s">
        <v>233</v>
      </c>
      <c r="C114" s="143"/>
      <c r="D114" s="143"/>
      <c r="E114" s="143"/>
      <c r="F114" s="143"/>
      <c r="G114" s="141"/>
      <c r="H114" s="83">
        <v>0.03</v>
      </c>
      <c r="I114" s="45">
        <f t="shared" ref="I114:I115" si="2">ROUND(($I$111/(1-$H$121))*H114,2)</f>
        <v>107.18</v>
      </c>
      <c r="J114" s="57"/>
    </row>
    <row r="115" spans="1:10" ht="15" customHeight="1">
      <c r="A115" s="44"/>
      <c r="B115" s="200" t="s">
        <v>234</v>
      </c>
      <c r="C115" s="143"/>
      <c r="D115" s="143"/>
      <c r="E115" s="143"/>
      <c r="F115" s="143"/>
      <c r="G115" s="141"/>
      <c r="H115" s="83">
        <v>6.4999999999999997E-3</v>
      </c>
      <c r="I115" s="45">
        <f t="shared" si="2"/>
        <v>23.22</v>
      </c>
      <c r="J115" s="57"/>
    </row>
    <row r="116" spans="1:10" ht="15" customHeight="1">
      <c r="A116" s="44"/>
      <c r="B116" s="152" t="s">
        <v>155</v>
      </c>
      <c r="C116" s="143"/>
      <c r="D116" s="143"/>
      <c r="E116" s="143"/>
      <c r="F116" s="143"/>
      <c r="G116" s="143"/>
      <c r="H116" s="84" t="s">
        <v>72</v>
      </c>
      <c r="I116" s="47" t="s">
        <v>72</v>
      </c>
    </row>
    <row r="117" spans="1:10" ht="15" customHeight="1">
      <c r="A117" s="44"/>
      <c r="B117" s="152" t="s">
        <v>156</v>
      </c>
      <c r="C117" s="143"/>
      <c r="D117" s="143"/>
      <c r="E117" s="143"/>
      <c r="F117" s="143"/>
      <c r="G117" s="143"/>
      <c r="H117" s="84" t="s">
        <v>72</v>
      </c>
      <c r="I117" s="47" t="s">
        <v>72</v>
      </c>
    </row>
    <row r="118" spans="1:10" ht="15" customHeight="1">
      <c r="A118" s="44"/>
      <c r="B118" s="200" t="s">
        <v>235</v>
      </c>
      <c r="C118" s="143"/>
      <c r="D118" s="143"/>
      <c r="E118" s="143"/>
      <c r="F118" s="143"/>
      <c r="G118" s="141"/>
      <c r="H118" s="83">
        <v>0.04</v>
      </c>
      <c r="I118" s="45">
        <f>ROUND(($I$111/(1-$H$121))*H118,2)</f>
        <v>142.91</v>
      </c>
      <c r="J118" s="57"/>
    </row>
    <row r="119" spans="1:10" ht="15.75" customHeight="1">
      <c r="A119" s="171" t="s">
        <v>105</v>
      </c>
      <c r="B119" s="143"/>
      <c r="C119" s="143"/>
      <c r="D119" s="143"/>
      <c r="E119" s="143"/>
      <c r="F119" s="143"/>
      <c r="G119" s="143"/>
      <c r="H119" s="141"/>
      <c r="I119" s="55">
        <f>SUM(I108+I110+I114+I115+I118)</f>
        <v>716.08</v>
      </c>
    </row>
    <row r="120" spans="1:10" ht="15.75" customHeight="1">
      <c r="A120" s="172"/>
      <c r="B120" s="143"/>
      <c r="C120" s="143"/>
      <c r="D120" s="143"/>
      <c r="E120" s="143"/>
      <c r="F120" s="143"/>
      <c r="G120" s="143"/>
      <c r="H120" s="143"/>
      <c r="I120" s="141"/>
    </row>
    <row r="121" spans="1:10" ht="15" customHeight="1">
      <c r="A121" s="152" t="s">
        <v>158</v>
      </c>
      <c r="B121" s="143"/>
      <c r="C121" s="143"/>
      <c r="D121" s="143"/>
      <c r="E121" s="143"/>
      <c r="F121" s="143"/>
      <c r="G121" s="141"/>
      <c r="H121" s="62">
        <f t="shared" ref="H121:I121" si="3">SUM(H114:H118)</f>
        <v>7.6499999999999999E-2</v>
      </c>
      <c r="I121" s="45">
        <f t="shared" si="3"/>
        <v>273.31</v>
      </c>
    </row>
    <row r="122" spans="1:10" ht="15.75" customHeight="1">
      <c r="A122" s="203" t="s">
        <v>159</v>
      </c>
      <c r="B122" s="128"/>
      <c r="C122" s="205" t="s">
        <v>160</v>
      </c>
      <c r="D122" s="128"/>
      <c r="E122" s="128"/>
      <c r="F122" s="128"/>
      <c r="G122" s="128"/>
      <c r="H122" s="128"/>
      <c r="I122" s="128"/>
    </row>
    <row r="123" spans="1:10" ht="15.75" customHeight="1">
      <c r="A123" s="204"/>
      <c r="B123" s="128"/>
      <c r="C123" s="201" t="s">
        <v>161</v>
      </c>
      <c r="D123" s="128"/>
      <c r="E123" s="128"/>
      <c r="F123" s="128"/>
      <c r="G123" s="128"/>
      <c r="H123" s="128"/>
      <c r="I123" s="128"/>
    </row>
    <row r="124" spans="1:10" ht="15.75" customHeight="1">
      <c r="A124" s="191"/>
      <c r="B124" s="192"/>
      <c r="C124" s="202" t="s">
        <v>162</v>
      </c>
      <c r="D124" s="192"/>
      <c r="E124" s="192"/>
      <c r="F124" s="192"/>
      <c r="G124" s="192"/>
      <c r="H124" s="192"/>
      <c r="I124" s="192"/>
    </row>
    <row r="125" spans="1:10" ht="15.75" customHeight="1">
      <c r="A125" s="172"/>
      <c r="B125" s="143"/>
      <c r="C125" s="143"/>
      <c r="D125" s="143"/>
      <c r="E125" s="143"/>
      <c r="F125" s="143"/>
      <c r="G125" s="143"/>
      <c r="H125" s="143"/>
      <c r="I125" s="141"/>
    </row>
    <row r="126" spans="1:10" ht="28.5" customHeight="1">
      <c r="A126" s="152" t="s">
        <v>163</v>
      </c>
      <c r="B126" s="143"/>
      <c r="C126" s="143"/>
      <c r="D126" s="143"/>
      <c r="E126" s="143"/>
      <c r="F126" s="143"/>
      <c r="G126" s="143"/>
      <c r="H126" s="143"/>
      <c r="I126" s="141"/>
    </row>
    <row r="127" spans="1:10" ht="15.75" customHeight="1">
      <c r="A127" s="172"/>
      <c r="B127" s="143"/>
      <c r="C127" s="143"/>
      <c r="D127" s="143"/>
      <c r="E127" s="143"/>
      <c r="F127" s="143"/>
      <c r="G127" s="143"/>
      <c r="H127" s="143"/>
      <c r="I127" s="141"/>
    </row>
    <row r="128" spans="1:10" ht="15" customHeight="1">
      <c r="A128" s="206" t="s">
        <v>236</v>
      </c>
      <c r="B128" s="143"/>
      <c r="C128" s="143"/>
      <c r="D128" s="143"/>
      <c r="E128" s="143"/>
      <c r="F128" s="143"/>
      <c r="G128" s="143"/>
      <c r="H128" s="143"/>
      <c r="I128" s="141"/>
    </row>
    <row r="129" spans="1:9" ht="15" customHeight="1">
      <c r="A129" s="166" t="s">
        <v>165</v>
      </c>
      <c r="B129" s="143"/>
      <c r="C129" s="143"/>
      <c r="D129" s="143"/>
      <c r="E129" s="143"/>
      <c r="F129" s="143"/>
      <c r="G129" s="143"/>
      <c r="H129" s="143"/>
      <c r="I129" s="85" t="s">
        <v>69</v>
      </c>
    </row>
    <row r="130" spans="1:9" ht="15" customHeight="1">
      <c r="A130" s="86" t="s">
        <v>35</v>
      </c>
      <c r="B130" s="167" t="s">
        <v>166</v>
      </c>
      <c r="C130" s="143"/>
      <c r="D130" s="143"/>
      <c r="E130" s="143"/>
      <c r="F130" s="143"/>
      <c r="G130" s="143"/>
      <c r="H130" s="143"/>
      <c r="I130" s="52">
        <f>I26</f>
        <v>1311</v>
      </c>
    </row>
    <row r="131" spans="1:9" ht="15" customHeight="1">
      <c r="A131" s="86" t="s">
        <v>37</v>
      </c>
      <c r="B131" s="167" t="s">
        <v>167</v>
      </c>
      <c r="C131" s="143"/>
      <c r="D131" s="143"/>
      <c r="E131" s="143"/>
      <c r="F131" s="143"/>
      <c r="G131" s="143"/>
      <c r="H131" s="143"/>
      <c r="I131" s="52">
        <f>I37</f>
        <v>494.4</v>
      </c>
    </row>
    <row r="132" spans="1:9" ht="15" customHeight="1">
      <c r="A132" s="86" t="s">
        <v>40</v>
      </c>
      <c r="B132" s="167" t="s">
        <v>168</v>
      </c>
      <c r="C132" s="143"/>
      <c r="D132" s="143"/>
      <c r="E132" s="143"/>
      <c r="F132" s="143"/>
      <c r="G132" s="143"/>
      <c r="H132" s="143"/>
      <c r="I132" s="52">
        <f>I45</f>
        <v>81.666666666666671</v>
      </c>
    </row>
    <row r="133" spans="1:9" ht="15" customHeight="1">
      <c r="A133" s="86" t="s">
        <v>43</v>
      </c>
      <c r="B133" s="167" t="s">
        <v>137</v>
      </c>
      <c r="C133" s="143"/>
      <c r="D133" s="143"/>
      <c r="E133" s="143"/>
      <c r="F133" s="143"/>
      <c r="G133" s="143"/>
      <c r="H133" s="143"/>
      <c r="I133" s="52">
        <f>I104</f>
        <v>969.53</v>
      </c>
    </row>
    <row r="134" spans="1:9" ht="15" customHeight="1">
      <c r="A134" s="181" t="s">
        <v>169</v>
      </c>
      <c r="B134" s="143"/>
      <c r="C134" s="143"/>
      <c r="D134" s="143"/>
      <c r="E134" s="143"/>
      <c r="F134" s="143"/>
      <c r="G134" s="143"/>
      <c r="H134" s="143"/>
      <c r="I134" s="58">
        <f>SUM(I130:I133)</f>
        <v>2856.5966666666668</v>
      </c>
    </row>
    <row r="135" spans="1:9" ht="15" customHeight="1">
      <c r="A135" s="86" t="s">
        <v>78</v>
      </c>
      <c r="B135" s="167" t="s">
        <v>170</v>
      </c>
      <c r="C135" s="143"/>
      <c r="D135" s="143"/>
      <c r="E135" s="143"/>
      <c r="F135" s="143"/>
      <c r="G135" s="143"/>
      <c r="H135" s="143"/>
      <c r="I135" s="52">
        <f>I119</f>
        <v>716.08</v>
      </c>
    </row>
    <row r="136" spans="1:9" ht="15" customHeight="1">
      <c r="A136" s="181" t="s">
        <v>171</v>
      </c>
      <c r="B136" s="143"/>
      <c r="C136" s="143"/>
      <c r="D136" s="143"/>
      <c r="E136" s="143"/>
      <c r="F136" s="143"/>
      <c r="G136" s="143"/>
      <c r="H136" s="143"/>
      <c r="I136" s="58">
        <f>SUM(I134:I135)</f>
        <v>3572.6766666666667</v>
      </c>
    </row>
    <row r="137" spans="1:9" ht="15" customHeight="1">
      <c r="A137" s="213" t="s">
        <v>237</v>
      </c>
      <c r="B137" s="143"/>
      <c r="C137" s="143"/>
      <c r="D137" s="143"/>
      <c r="E137" s="143"/>
      <c r="F137" s="143"/>
      <c r="G137" s="143"/>
      <c r="H137" s="143"/>
      <c r="I137" s="104">
        <f>I136*1</f>
        <v>3572.6766666666667</v>
      </c>
    </row>
    <row r="138" spans="1:9" ht="15.75" customHeight="1">
      <c r="A138" s="183"/>
      <c r="B138" s="143"/>
      <c r="C138" s="143"/>
      <c r="D138" s="143"/>
      <c r="E138" s="143"/>
      <c r="F138" s="143"/>
      <c r="G138" s="143"/>
      <c r="H138" s="143"/>
      <c r="I138" s="141"/>
    </row>
    <row r="139" spans="1:9" ht="15.75" customHeight="1">
      <c r="A139" s="172"/>
      <c r="B139" s="143"/>
      <c r="C139" s="143"/>
      <c r="D139" s="143"/>
      <c r="E139" s="143"/>
      <c r="F139" s="143"/>
      <c r="G139" s="143"/>
      <c r="H139" s="143"/>
      <c r="I139" s="141"/>
    </row>
    <row r="140" spans="1:9" ht="18" customHeight="1">
      <c r="A140" s="184" t="s">
        <v>23</v>
      </c>
      <c r="B140" s="143"/>
      <c r="C140" s="143"/>
      <c r="D140" s="143"/>
      <c r="E140" s="143"/>
      <c r="F140" s="141"/>
      <c r="G140" s="185">
        <f>+I136*1</f>
        <v>3572.6766666666667</v>
      </c>
      <c r="H140" s="143"/>
      <c r="I140" s="141"/>
    </row>
    <row r="141" spans="1:9" ht="15.75" customHeight="1">
      <c r="A141" s="172"/>
      <c r="B141" s="143"/>
      <c r="C141" s="143"/>
      <c r="D141" s="143"/>
      <c r="E141" s="143"/>
      <c r="F141" s="143"/>
      <c r="G141" s="143"/>
      <c r="H141" s="143"/>
      <c r="I141" s="141"/>
    </row>
    <row r="142" spans="1:9" ht="18" customHeight="1">
      <c r="A142" s="184" t="s">
        <v>173</v>
      </c>
      <c r="B142" s="143"/>
      <c r="C142" s="143"/>
      <c r="D142" s="143"/>
      <c r="E142" s="143"/>
      <c r="F142" s="141"/>
      <c r="G142" s="186">
        <f>H10</f>
        <v>12</v>
      </c>
      <c r="H142" s="143"/>
      <c r="I142" s="141"/>
    </row>
    <row r="143" spans="1:9" ht="15.75" customHeight="1">
      <c r="A143" s="172"/>
      <c r="B143" s="143"/>
      <c r="C143" s="143"/>
      <c r="D143" s="143"/>
      <c r="E143" s="143"/>
      <c r="F143" s="143"/>
      <c r="G143" s="143"/>
      <c r="H143" s="143"/>
      <c r="I143" s="141"/>
    </row>
    <row r="144" spans="1:9" ht="18" customHeight="1">
      <c r="A144" s="184" t="s">
        <v>238</v>
      </c>
      <c r="B144" s="143"/>
      <c r="C144" s="143"/>
      <c r="D144" s="143"/>
      <c r="E144" s="143"/>
      <c r="F144" s="141"/>
      <c r="G144" s="193">
        <f>G140*G142</f>
        <v>42872.12</v>
      </c>
      <c r="H144" s="143"/>
      <c r="I144" s="141"/>
    </row>
    <row r="145" spans="1:9" ht="15.75" customHeight="1">
      <c r="A145" s="172"/>
      <c r="B145" s="143"/>
      <c r="C145" s="143"/>
      <c r="D145" s="143"/>
      <c r="E145" s="143"/>
      <c r="F145" s="143"/>
      <c r="G145" s="143"/>
      <c r="H145" s="143"/>
      <c r="I145" s="141"/>
    </row>
    <row r="146" spans="1:9" ht="15.75" customHeight="1">
      <c r="A146" s="194" t="s">
        <v>175</v>
      </c>
      <c r="B146" s="143"/>
      <c r="C146" s="143"/>
      <c r="D146" s="143"/>
      <c r="E146" s="143"/>
      <c r="F146" s="143"/>
      <c r="G146" s="143"/>
      <c r="H146" s="143"/>
      <c r="I146" s="141"/>
    </row>
    <row r="147" spans="1:9" ht="15" customHeight="1">
      <c r="A147" s="195" t="s">
        <v>176</v>
      </c>
      <c r="B147" s="190"/>
      <c r="C147" s="190"/>
      <c r="D147" s="190"/>
      <c r="E147" s="190"/>
      <c r="F147" s="190"/>
      <c r="G147" s="137"/>
      <c r="H147" s="196" t="s">
        <v>177</v>
      </c>
      <c r="I147" s="137"/>
    </row>
    <row r="148" spans="1:9" ht="15.75" customHeight="1">
      <c r="A148" s="191"/>
      <c r="B148" s="192"/>
      <c r="C148" s="192"/>
      <c r="D148" s="192"/>
      <c r="E148" s="192"/>
      <c r="F148" s="192"/>
      <c r="G148" s="139"/>
      <c r="H148" s="191"/>
      <c r="I148" s="139"/>
    </row>
    <row r="149" spans="1:9" ht="15.75" customHeight="1">
      <c r="A149" s="214" t="s">
        <v>239</v>
      </c>
      <c r="B149" s="143"/>
      <c r="C149" s="143"/>
      <c r="D149" s="143"/>
      <c r="E149" s="143"/>
      <c r="F149" s="143"/>
      <c r="G149" s="141"/>
      <c r="H149" s="214">
        <v>1</v>
      </c>
      <c r="I149" s="141"/>
    </row>
    <row r="150" spans="1:9" ht="15.75" customHeight="1">
      <c r="A150" s="188"/>
      <c r="B150" s="143"/>
      <c r="C150" s="143"/>
      <c r="D150" s="143"/>
      <c r="E150" s="143"/>
      <c r="F150" s="143"/>
      <c r="G150" s="143"/>
      <c r="H150" s="143"/>
      <c r="I150" s="141"/>
    </row>
    <row r="151" spans="1:9" ht="15.75" customHeight="1">
      <c r="A151" s="189"/>
      <c r="B151" s="190"/>
      <c r="C151" s="190"/>
      <c r="D151" s="190"/>
      <c r="E151" s="190"/>
      <c r="F151" s="190"/>
      <c r="G151" s="190"/>
      <c r="H151" s="190"/>
      <c r="I151" s="137"/>
    </row>
    <row r="152" spans="1:9" ht="15.75" customHeight="1">
      <c r="A152" s="191"/>
      <c r="B152" s="192"/>
      <c r="C152" s="192"/>
      <c r="D152" s="192"/>
      <c r="E152" s="192"/>
      <c r="F152" s="192"/>
      <c r="G152" s="192"/>
      <c r="H152" s="192"/>
      <c r="I152" s="139"/>
    </row>
  </sheetData>
  <mergeCells count="166">
    <mergeCell ref="A125:I125"/>
    <mergeCell ref="A126:I126"/>
    <mergeCell ref="A127:I127"/>
    <mergeCell ref="A128:I128"/>
    <mergeCell ref="A129:H129"/>
    <mergeCell ref="B130:H130"/>
    <mergeCell ref="B131:H131"/>
    <mergeCell ref="B113:G113"/>
    <mergeCell ref="B114:G114"/>
    <mergeCell ref="B115:G115"/>
    <mergeCell ref="B116:G116"/>
    <mergeCell ref="C123:I123"/>
    <mergeCell ref="C124:I124"/>
    <mergeCell ref="B117:G117"/>
    <mergeCell ref="B118:G118"/>
    <mergeCell ref="A119:H119"/>
    <mergeCell ref="A120:I120"/>
    <mergeCell ref="A121:G121"/>
    <mergeCell ref="A122:B124"/>
    <mergeCell ref="C122:I122"/>
    <mergeCell ref="A104:H104"/>
    <mergeCell ref="A105:I105"/>
    <mergeCell ref="B106:G106"/>
    <mergeCell ref="A107:G107"/>
    <mergeCell ref="B108:G108"/>
    <mergeCell ref="A109:G109"/>
    <mergeCell ref="B110:G110"/>
    <mergeCell ref="A111:G111"/>
    <mergeCell ref="B112:G112"/>
    <mergeCell ref="A142:F142"/>
    <mergeCell ref="G142:I142"/>
    <mergeCell ref="A143:I143"/>
    <mergeCell ref="A149:G149"/>
    <mergeCell ref="A150:I150"/>
    <mergeCell ref="A151:I152"/>
    <mergeCell ref="A144:F144"/>
    <mergeCell ref="G144:I144"/>
    <mergeCell ref="A145:I145"/>
    <mergeCell ref="A146:I146"/>
    <mergeCell ref="A147:G148"/>
    <mergeCell ref="H147:I148"/>
    <mergeCell ref="H149:I149"/>
    <mergeCell ref="A134:H134"/>
    <mergeCell ref="B135:H135"/>
    <mergeCell ref="A136:H136"/>
    <mergeCell ref="A137:H137"/>
    <mergeCell ref="A138:I138"/>
    <mergeCell ref="A139:I139"/>
    <mergeCell ref="A140:F140"/>
    <mergeCell ref="G140:I140"/>
    <mergeCell ref="A141:I141"/>
    <mergeCell ref="B82:H82"/>
    <mergeCell ref="B83:H83"/>
    <mergeCell ref="A84:H84"/>
    <mergeCell ref="A85:I85"/>
    <mergeCell ref="B86:H86"/>
    <mergeCell ref="B87:H87"/>
    <mergeCell ref="B88:H88"/>
    <mergeCell ref="B132:H132"/>
    <mergeCell ref="B133:H133"/>
    <mergeCell ref="B89:H89"/>
    <mergeCell ref="B90:H90"/>
    <mergeCell ref="B91:H91"/>
    <mergeCell ref="B92:H92"/>
    <mergeCell ref="A93:H93"/>
    <mergeCell ref="B94:H94"/>
    <mergeCell ref="A95:H95"/>
    <mergeCell ref="A96:I96"/>
    <mergeCell ref="B97:H97"/>
    <mergeCell ref="B98:H98"/>
    <mergeCell ref="B99:H99"/>
    <mergeCell ref="B100:H100"/>
    <mergeCell ref="B101:H101"/>
    <mergeCell ref="B102:H102"/>
    <mergeCell ref="B103:H103"/>
    <mergeCell ref="B73:H73"/>
    <mergeCell ref="B74:H74"/>
    <mergeCell ref="A75:H75"/>
    <mergeCell ref="A76:I76"/>
    <mergeCell ref="B77:H77"/>
    <mergeCell ref="B78:H78"/>
    <mergeCell ref="B79:H79"/>
    <mergeCell ref="B80:H80"/>
    <mergeCell ref="B81:H81"/>
    <mergeCell ref="A64:I64"/>
    <mergeCell ref="B65:H65"/>
    <mergeCell ref="B66:H66"/>
    <mergeCell ref="A67:H67"/>
    <mergeCell ref="B68:H68"/>
    <mergeCell ref="A69:H69"/>
    <mergeCell ref="A70:I70"/>
    <mergeCell ref="A71:I71"/>
    <mergeCell ref="B72:H72"/>
    <mergeCell ref="B55:G55"/>
    <mergeCell ref="B56:G56"/>
    <mergeCell ref="B57:G57"/>
    <mergeCell ref="B58:C58"/>
    <mergeCell ref="B59:G59"/>
    <mergeCell ref="A60:G60"/>
    <mergeCell ref="A61:I61"/>
    <mergeCell ref="A62:I62"/>
    <mergeCell ref="A63:I63"/>
    <mergeCell ref="A46:I46"/>
    <mergeCell ref="A47:I47"/>
    <mergeCell ref="A48:I48"/>
    <mergeCell ref="A49:I49"/>
    <mergeCell ref="A50:I50"/>
    <mergeCell ref="B51:G51"/>
    <mergeCell ref="B52:G52"/>
    <mergeCell ref="B53:G53"/>
    <mergeCell ref="B54:G54"/>
    <mergeCell ref="B37:H37"/>
    <mergeCell ref="A38:I38"/>
    <mergeCell ref="A39:I39"/>
    <mergeCell ref="A40:I40"/>
    <mergeCell ref="A41:I41"/>
    <mergeCell ref="B42:G42"/>
    <mergeCell ref="B43:G43"/>
    <mergeCell ref="B44:G44"/>
    <mergeCell ref="A45:H45"/>
    <mergeCell ref="B28:G28"/>
    <mergeCell ref="B29:H29"/>
    <mergeCell ref="B30:G30"/>
    <mergeCell ref="B31:G31"/>
    <mergeCell ref="B32:H32"/>
    <mergeCell ref="B33:G33"/>
    <mergeCell ref="B34:G34"/>
    <mergeCell ref="B35:G35"/>
    <mergeCell ref="B36:G36"/>
    <mergeCell ref="A19:I19"/>
    <mergeCell ref="A20:I20"/>
    <mergeCell ref="A21:I21"/>
    <mergeCell ref="B22:D22"/>
    <mergeCell ref="B23:D23"/>
    <mergeCell ref="B24:G24"/>
    <mergeCell ref="B25:H25"/>
    <mergeCell ref="A26:H26"/>
    <mergeCell ref="A27:I27"/>
    <mergeCell ref="B14:G14"/>
    <mergeCell ref="H14:I14"/>
    <mergeCell ref="B15:G15"/>
    <mergeCell ref="H15:I15"/>
    <mergeCell ref="B16:G16"/>
    <mergeCell ref="H16:I16"/>
    <mergeCell ref="B17:G17"/>
    <mergeCell ref="H17:I17"/>
    <mergeCell ref="A18:I18"/>
    <mergeCell ref="B8:G8"/>
    <mergeCell ref="H8:I8"/>
    <mergeCell ref="B9:G9"/>
    <mergeCell ref="H9:I9"/>
    <mergeCell ref="B10:G10"/>
    <mergeCell ref="H10:I10"/>
    <mergeCell ref="A11:I11"/>
    <mergeCell ref="A12:I12"/>
    <mergeCell ref="A13:I13"/>
    <mergeCell ref="A1:I1"/>
    <mergeCell ref="A2:I2"/>
    <mergeCell ref="A3:E3"/>
    <mergeCell ref="F3:I3"/>
    <mergeCell ref="A4:E4"/>
    <mergeCell ref="F4:I4"/>
    <mergeCell ref="A5:I5"/>
    <mergeCell ref="A6:I6"/>
    <mergeCell ref="B7:G7"/>
    <mergeCell ref="H7:I7"/>
  </mergeCells>
  <pageMargins left="0.51180555555555496" right="0.51180555555555496" top="0.78749999999999998" bottom="0.78749999999999998" header="0" footer="0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/>
  </sheetViews>
  <sheetFormatPr defaultColWidth="14.42578125" defaultRowHeight="15" customHeight="1"/>
  <cols>
    <col min="1" max="1" width="7.42578125" customWidth="1"/>
    <col min="2" max="2" width="24.5703125" customWidth="1"/>
    <col min="3" max="3" width="13.140625" customWidth="1"/>
    <col min="4" max="4" width="14.5703125" customWidth="1"/>
    <col min="5" max="5" width="17" customWidth="1"/>
    <col min="6" max="26" width="15.5703125" customWidth="1"/>
  </cols>
  <sheetData>
    <row r="1" spans="1:26">
      <c r="A1" s="221"/>
      <c r="B1" s="190"/>
      <c r="C1" s="190"/>
      <c r="D1" s="190"/>
      <c r="E1" s="190"/>
      <c r="F1" s="137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6">
      <c r="A2" s="222" t="s">
        <v>240</v>
      </c>
      <c r="B2" s="190"/>
      <c r="C2" s="190"/>
      <c r="D2" s="190"/>
      <c r="E2" s="190"/>
      <c r="F2" s="137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6" ht="33" customHeight="1">
      <c r="A3" s="223" t="s">
        <v>241</v>
      </c>
      <c r="B3" s="192"/>
      <c r="C3" s="192"/>
      <c r="D3" s="192"/>
      <c r="E3" s="192"/>
      <c r="F3" s="139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 spans="1:26">
      <c r="A4" s="106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6">
      <c r="A5" s="224" t="s">
        <v>242</v>
      </c>
      <c r="B5" s="128"/>
      <c r="C5" s="128"/>
      <c r="D5" s="128"/>
      <c r="E5" s="128"/>
      <c r="F5" s="128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</row>
    <row r="6" spans="1:26">
      <c r="A6" s="224" t="s">
        <v>243</v>
      </c>
      <c r="B6" s="128"/>
      <c r="C6" s="128"/>
      <c r="D6" s="128"/>
      <c r="E6" s="128"/>
      <c r="F6" s="128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</row>
    <row r="7" spans="1:26">
      <c r="A7" s="224" t="s">
        <v>244</v>
      </c>
      <c r="B7" s="128"/>
      <c r="C7" s="128"/>
      <c r="D7" s="128"/>
      <c r="E7" s="128"/>
      <c r="F7" s="128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spans="1:26">
      <c r="A8" s="224" t="s">
        <v>245</v>
      </c>
      <c r="B8" s="128"/>
      <c r="C8" s="128"/>
      <c r="D8" s="128"/>
      <c r="E8" s="128"/>
      <c r="F8" s="128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</row>
    <row r="9" spans="1:26">
      <c r="A9" s="215"/>
      <c r="B9" s="128"/>
      <c r="C9" s="128"/>
      <c r="D9" s="128"/>
      <c r="E9" s="128"/>
      <c r="F9" s="128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</row>
    <row r="10" spans="1:26">
      <c r="A10" s="216" t="s">
        <v>246</v>
      </c>
      <c r="B10" s="190"/>
      <c r="C10" s="190"/>
      <c r="D10" s="190"/>
      <c r="E10" s="190"/>
      <c r="F10" s="137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</row>
    <row r="11" spans="1:26">
      <c r="A11" s="217" t="s">
        <v>247</v>
      </c>
      <c r="B11" s="192"/>
      <c r="C11" s="192"/>
      <c r="D11" s="192"/>
      <c r="E11" s="192"/>
      <c r="F11" s="139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</row>
    <row r="12" spans="1:26" ht="31.5" customHeight="1">
      <c r="A12" s="108" t="s">
        <v>248</v>
      </c>
      <c r="B12" s="108" t="s">
        <v>249</v>
      </c>
      <c r="C12" s="108" t="s">
        <v>250</v>
      </c>
      <c r="D12" s="108" t="s">
        <v>251</v>
      </c>
      <c r="E12" s="108" t="s">
        <v>252</v>
      </c>
      <c r="F12" s="108" t="s">
        <v>253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</row>
    <row r="13" spans="1:26" ht="21.75" customHeight="1">
      <c r="A13" s="109">
        <v>2</v>
      </c>
      <c r="B13" s="110" t="s">
        <v>254</v>
      </c>
      <c r="C13" s="111">
        <v>80</v>
      </c>
      <c r="D13" s="112" t="s">
        <v>255</v>
      </c>
      <c r="E13" s="113">
        <f t="shared" ref="E13:E18" si="0">C13*A13</f>
        <v>160</v>
      </c>
      <c r="F13" s="113">
        <f t="shared" ref="F13:F18" si="1">E13/12</f>
        <v>13.333333333333334</v>
      </c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</row>
    <row r="14" spans="1:26" ht="18" customHeight="1">
      <c r="A14" s="115">
        <v>2</v>
      </c>
      <c r="B14" s="110" t="s">
        <v>256</v>
      </c>
      <c r="C14" s="116">
        <v>65</v>
      </c>
      <c r="D14" s="112" t="s">
        <v>255</v>
      </c>
      <c r="E14" s="113">
        <f t="shared" si="0"/>
        <v>130</v>
      </c>
      <c r="F14" s="113">
        <f t="shared" si="1"/>
        <v>10.833333333333334</v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</row>
    <row r="15" spans="1:26" ht="22.5" customHeight="1">
      <c r="A15" s="115">
        <v>2</v>
      </c>
      <c r="B15" s="110" t="s">
        <v>257</v>
      </c>
      <c r="C15" s="116">
        <v>65</v>
      </c>
      <c r="D15" s="112" t="s">
        <v>255</v>
      </c>
      <c r="E15" s="113">
        <f t="shared" si="0"/>
        <v>130</v>
      </c>
      <c r="F15" s="113">
        <f t="shared" si="1"/>
        <v>10.833333333333334</v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</row>
    <row r="16" spans="1:26" ht="18" customHeight="1">
      <c r="A16" s="109">
        <v>2</v>
      </c>
      <c r="B16" s="110" t="s">
        <v>258</v>
      </c>
      <c r="C16" s="111">
        <v>150</v>
      </c>
      <c r="D16" s="112" t="s">
        <v>255</v>
      </c>
      <c r="E16" s="113">
        <f t="shared" si="0"/>
        <v>300</v>
      </c>
      <c r="F16" s="113">
        <f t="shared" si="1"/>
        <v>25</v>
      </c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</row>
    <row r="17" spans="1:26" ht="30" customHeight="1">
      <c r="A17" s="109">
        <v>2</v>
      </c>
      <c r="B17" s="110" t="s">
        <v>259</v>
      </c>
      <c r="C17" s="111">
        <v>100</v>
      </c>
      <c r="D17" s="112" t="s">
        <v>255</v>
      </c>
      <c r="E17" s="113">
        <f t="shared" si="0"/>
        <v>200</v>
      </c>
      <c r="F17" s="113">
        <f t="shared" si="1"/>
        <v>16.666666666666668</v>
      </c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spans="1:26" ht="21" customHeight="1">
      <c r="A18" s="109">
        <v>2</v>
      </c>
      <c r="B18" s="110" t="s">
        <v>260</v>
      </c>
      <c r="C18" s="111">
        <v>30</v>
      </c>
      <c r="D18" s="112" t="s">
        <v>255</v>
      </c>
      <c r="E18" s="113">
        <f t="shared" si="0"/>
        <v>60</v>
      </c>
      <c r="F18" s="113">
        <f t="shared" si="1"/>
        <v>5</v>
      </c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spans="1:26" ht="18.75" customHeight="1">
      <c r="A19" s="218" t="s">
        <v>261</v>
      </c>
      <c r="B19" s="128"/>
      <c r="C19" s="128"/>
      <c r="D19" s="219" t="s">
        <v>262</v>
      </c>
      <c r="E19" s="141"/>
      <c r="F19" s="111">
        <f>SUM(F13:F18)</f>
        <v>81.666666666666671</v>
      </c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</row>
    <row r="20" spans="1:26" ht="21" customHeight="1">
      <c r="A20" s="128"/>
      <c r="B20" s="128"/>
      <c r="C20" s="128"/>
      <c r="D20" s="220" t="s">
        <v>263</v>
      </c>
      <c r="E20" s="128"/>
      <c r="F20" s="118">
        <f>F19</f>
        <v>81.666666666666671</v>
      </c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</row>
    <row r="21" spans="1:26" ht="30" customHeight="1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.75" customHeight="1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5.75" customHeight="1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5.75" customHeight="1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.7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.75" customHeight="1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.75" customHeight="1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.75" customHeight="1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.75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5.75" customHeight="1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5.7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5.75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5.75" customHeight="1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.75" customHeight="1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5.75" customHeight="1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5.75" customHeight="1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5.75" customHeight="1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.75" customHeight="1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.75" customHeight="1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.75" customHeight="1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.75" customHeight="1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.75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.75" customHeight="1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.75" customHeight="1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.75" customHeight="1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customHeight="1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.75" customHeight="1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.75" customHeight="1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.75" customHeight="1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.75" customHeight="1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.75" customHeight="1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.75" customHeight="1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.75" customHeight="1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.75" customHeight="1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5.75" customHeight="1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5.75" customHeight="1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5.75" customHeight="1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5.75" customHeight="1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5.75" customHeight="1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5.75" customHeight="1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5.75" customHeight="1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5.75" customHeight="1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5.75" customHeight="1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5.75" customHeight="1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5.75" customHeight="1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spans="1:26" ht="15.75" customHeight="1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spans="1:26" ht="15.75" customHeight="1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</row>
    <row r="75" spans="1:26" ht="15.75" customHeight="1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</row>
    <row r="76" spans="1:26" ht="15.75" customHeight="1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</row>
    <row r="77" spans="1:26" ht="15.75" customHeight="1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</row>
    <row r="78" spans="1:26" ht="15.75" customHeight="1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</row>
    <row r="79" spans="1:26" ht="15.75" customHeight="1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</row>
    <row r="80" spans="1:26" ht="15.75" customHeight="1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</row>
    <row r="81" spans="1:26" ht="15.75" customHeight="1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</row>
    <row r="82" spans="1:26" ht="15.75" customHeight="1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</row>
    <row r="83" spans="1:26" ht="15.75" customHeight="1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</row>
    <row r="84" spans="1:26" ht="15.75" customHeight="1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</row>
    <row r="85" spans="1:26" ht="15.75" customHeight="1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</row>
    <row r="86" spans="1:26" ht="15.75" customHeight="1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</row>
    <row r="87" spans="1:26" ht="15.75" customHeight="1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</row>
    <row r="88" spans="1:26" ht="15.75" customHeight="1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</row>
    <row r="89" spans="1:26" ht="15.75" customHeight="1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</row>
    <row r="90" spans="1:26" ht="15.75" customHeight="1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</row>
    <row r="91" spans="1:26" ht="15.75" customHeight="1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</row>
    <row r="92" spans="1:26" ht="15.75" customHeight="1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</row>
    <row r="93" spans="1:26" ht="15.75" customHeight="1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</row>
    <row r="94" spans="1:26" ht="15.75" customHeight="1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</row>
    <row r="95" spans="1:26" ht="15.75" customHeight="1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</row>
    <row r="96" spans="1:26" ht="15.75" customHeight="1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</row>
    <row r="97" spans="1:26" ht="15.75" customHeight="1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</row>
    <row r="98" spans="1:26" ht="15.75" customHeight="1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</row>
    <row r="99" spans="1:26" ht="15.75" customHeight="1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</row>
    <row r="100" spans="1:26" ht="15.75" customHeight="1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</row>
    <row r="101" spans="1:26" ht="15.75" customHeight="1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</row>
    <row r="102" spans="1:26" ht="15.75" customHeight="1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</row>
    <row r="103" spans="1:26" ht="15.75" customHeight="1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</row>
    <row r="104" spans="1:26" ht="15.75" customHeight="1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</row>
    <row r="105" spans="1:26" ht="15.75" customHeight="1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</row>
    <row r="106" spans="1:26" ht="15.75" customHeight="1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</row>
    <row r="107" spans="1:26" ht="15.75" customHeight="1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</row>
    <row r="108" spans="1:26" ht="15.75" customHeight="1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</row>
    <row r="109" spans="1:26" ht="15.75" customHeight="1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</row>
    <row r="110" spans="1:26" ht="15.75" customHeight="1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</row>
    <row r="111" spans="1:26" ht="15.75" customHeight="1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</row>
    <row r="112" spans="1:26" ht="15.75" customHeight="1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</row>
    <row r="113" spans="1:26" ht="15.75" customHeight="1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</row>
    <row r="114" spans="1:26" ht="15.75" customHeight="1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</row>
    <row r="115" spans="1:26" ht="15.75" customHeight="1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</row>
    <row r="116" spans="1:26" ht="15.75" customHeight="1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</row>
    <row r="117" spans="1:26" ht="15.75" customHeight="1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</row>
    <row r="118" spans="1:26" ht="15.75" customHeight="1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</row>
    <row r="119" spans="1:26" ht="15.75" customHeight="1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</row>
    <row r="120" spans="1:26" ht="15.75" customHeight="1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</row>
    <row r="121" spans="1:26" ht="15.75" customHeight="1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</row>
    <row r="122" spans="1:26" ht="15.75" customHeight="1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</row>
    <row r="123" spans="1:26" ht="15.75" customHeight="1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</row>
    <row r="124" spans="1:26" ht="15.75" customHeight="1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</row>
    <row r="125" spans="1:26" ht="15.75" customHeight="1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</row>
    <row r="126" spans="1:26" ht="15.75" customHeight="1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</row>
    <row r="127" spans="1:26" ht="15.75" customHeight="1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</row>
    <row r="128" spans="1:26" ht="15.75" customHeight="1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</row>
    <row r="129" spans="1:26" ht="15.75" customHeight="1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</row>
    <row r="130" spans="1:26" ht="15.75" customHeight="1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</row>
    <row r="131" spans="1:26" ht="15.75" customHeight="1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</row>
    <row r="132" spans="1:26" ht="15.75" customHeight="1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</row>
    <row r="133" spans="1:26" ht="15.75" customHeight="1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</row>
    <row r="134" spans="1:26" ht="15.75" customHeight="1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</row>
    <row r="135" spans="1:26" ht="15.75" customHeight="1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</row>
    <row r="136" spans="1:26" ht="15.75" customHeight="1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</row>
    <row r="137" spans="1:26" ht="15.75" customHeight="1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</row>
    <row r="138" spans="1:26" ht="15.75" customHeight="1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</row>
    <row r="139" spans="1:26" ht="15.75" customHeight="1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</row>
    <row r="140" spans="1:26" ht="15.75" customHeight="1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</row>
    <row r="141" spans="1:26" ht="15.75" customHeight="1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</row>
    <row r="142" spans="1:26" ht="15.75" customHeight="1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</row>
    <row r="143" spans="1:26" ht="15.75" customHeight="1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</row>
    <row r="144" spans="1:26" ht="15.75" customHeight="1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</row>
    <row r="145" spans="1:26" ht="15.75" customHeight="1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</row>
    <row r="146" spans="1:26" ht="15.75" customHeight="1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</row>
    <row r="147" spans="1:26" ht="15.75" customHeight="1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</row>
    <row r="148" spans="1:26" ht="15.75" customHeight="1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</row>
    <row r="149" spans="1:26" ht="15.75" customHeight="1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</row>
    <row r="150" spans="1:26" ht="15.75" customHeight="1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</row>
    <row r="151" spans="1:26" ht="15.75" customHeight="1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</row>
    <row r="152" spans="1:26" ht="15.75" customHeight="1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</row>
    <row r="153" spans="1:26" ht="15.75" customHeight="1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</row>
    <row r="154" spans="1:26" ht="15.75" customHeight="1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</row>
    <row r="155" spans="1:26" ht="15.75" customHeight="1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</row>
    <row r="156" spans="1:26" ht="15.75" customHeight="1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</row>
    <row r="157" spans="1:26" ht="15.75" customHeight="1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</row>
    <row r="158" spans="1:26" ht="15.75" customHeight="1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</row>
    <row r="159" spans="1:26" ht="15.75" customHeight="1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</row>
    <row r="160" spans="1:26" ht="15.75" customHeight="1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</row>
    <row r="161" spans="1:26" ht="15.75" customHeight="1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</row>
    <row r="162" spans="1:26" ht="15.75" customHeight="1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</row>
    <row r="163" spans="1:26" ht="15.75" customHeight="1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</row>
    <row r="164" spans="1:26" ht="15.75" customHeight="1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</row>
    <row r="165" spans="1:26" ht="15.75" customHeight="1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</row>
    <row r="166" spans="1:26" ht="15.75" customHeight="1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</row>
    <row r="167" spans="1:26" ht="15.75" customHeight="1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</row>
    <row r="168" spans="1:26" ht="15.75" customHeight="1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</row>
    <row r="169" spans="1:26" ht="15.75" customHeight="1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</row>
    <row r="170" spans="1:26" ht="15.75" customHeight="1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</row>
    <row r="171" spans="1:26" ht="15.75" customHeight="1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</row>
    <row r="172" spans="1:26" ht="15.75" customHeight="1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</row>
    <row r="173" spans="1:26" ht="15.75" customHeight="1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</row>
    <row r="174" spans="1:26" ht="15.75" customHeight="1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</row>
    <row r="175" spans="1:26" ht="15.75" customHeight="1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</row>
    <row r="176" spans="1:26" ht="15.75" customHeight="1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</row>
    <row r="177" spans="1:26" ht="15.75" customHeight="1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</row>
    <row r="178" spans="1:26" ht="15.75" customHeight="1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</row>
    <row r="179" spans="1:26" ht="15.75" customHeight="1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</row>
    <row r="180" spans="1:26" ht="15.75" customHeight="1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</row>
    <row r="181" spans="1:26" ht="15.75" customHeight="1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</row>
    <row r="182" spans="1:26" ht="15.75" customHeight="1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</row>
    <row r="183" spans="1:26" ht="15.75" customHeight="1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</row>
    <row r="184" spans="1:26" ht="15.75" customHeight="1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</row>
    <row r="185" spans="1:26" ht="15.75" customHeight="1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</row>
    <row r="186" spans="1:26" ht="15.75" customHeight="1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</row>
    <row r="187" spans="1:26" ht="15.75" customHeight="1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</row>
    <row r="188" spans="1:26" ht="15.75" customHeight="1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</row>
    <row r="189" spans="1:26" ht="15.75" customHeight="1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</row>
    <row r="190" spans="1:26" ht="15.75" customHeight="1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</row>
    <row r="191" spans="1:26" ht="15.75" customHeight="1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</row>
    <row r="192" spans="1:26" ht="15.75" customHeight="1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</row>
    <row r="193" spans="1:26" ht="15.75" customHeight="1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</row>
    <row r="194" spans="1:26" ht="15.75" customHeight="1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</row>
    <row r="195" spans="1:26" ht="15.75" customHeight="1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</row>
    <row r="196" spans="1:26" ht="15.75" customHeight="1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</row>
    <row r="197" spans="1:26" ht="15.75" customHeight="1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</row>
    <row r="198" spans="1:26" ht="15.75" customHeight="1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</row>
    <row r="199" spans="1:26" ht="15.75" customHeight="1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</row>
    <row r="200" spans="1:26" ht="15.75" customHeight="1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</row>
    <row r="201" spans="1:26" ht="15.75" customHeight="1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</row>
    <row r="202" spans="1:26" ht="15.75" customHeight="1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</row>
    <row r="203" spans="1:26" ht="15.75" customHeight="1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</row>
    <row r="204" spans="1:26" ht="15.75" customHeight="1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</row>
    <row r="205" spans="1:26" ht="15.75" customHeight="1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</row>
    <row r="206" spans="1:26" ht="15.75" customHeight="1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</row>
    <row r="207" spans="1:26" ht="15.75" customHeight="1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</row>
    <row r="208" spans="1:26" ht="15.75" customHeight="1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</row>
    <row r="209" spans="1:26" ht="15.75" customHeight="1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</row>
    <row r="210" spans="1:26" ht="15.75" customHeight="1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</row>
    <row r="211" spans="1:26" ht="15.75" customHeight="1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</row>
    <row r="212" spans="1:26" ht="15.75" customHeight="1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</row>
    <row r="213" spans="1:26" ht="15.75" customHeight="1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</row>
    <row r="214" spans="1:26" ht="15.75" customHeight="1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</row>
    <row r="215" spans="1:26" ht="15.75" customHeight="1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</row>
    <row r="216" spans="1:26" ht="15.75" customHeight="1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</row>
    <row r="217" spans="1:26" ht="15.75" customHeight="1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</row>
    <row r="218" spans="1:26" ht="15.75" customHeight="1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</row>
    <row r="219" spans="1:26" ht="15.75" customHeight="1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</row>
    <row r="220" spans="1:26" ht="15.75" customHeight="1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</row>
    <row r="221" spans="1:26" ht="15.75" customHeight="1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</row>
    <row r="222" spans="1:26" ht="15.75" customHeight="1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</row>
    <row r="223" spans="1:26" ht="15.75" customHeight="1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</row>
    <row r="224" spans="1:26" ht="15.75" customHeight="1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</row>
    <row r="225" spans="1:26" ht="15.75" customHeight="1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</row>
    <row r="226" spans="1:26" ht="15.75" customHeight="1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</row>
    <row r="227" spans="1:26" ht="15.75" customHeight="1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</row>
    <row r="228" spans="1:26" ht="15.75" customHeight="1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</row>
    <row r="229" spans="1:26" ht="15.75" customHeight="1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</row>
    <row r="230" spans="1:26" ht="15.75" customHeight="1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</row>
    <row r="231" spans="1:26" ht="15.75" customHeight="1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</row>
    <row r="232" spans="1:26" ht="15.75" customHeight="1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</row>
    <row r="233" spans="1:26" ht="15.75" customHeight="1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</row>
    <row r="234" spans="1:26" ht="15.75" customHeight="1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</row>
    <row r="235" spans="1:26" ht="15.75" customHeight="1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</row>
    <row r="236" spans="1:26" ht="15.75" customHeight="1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</row>
    <row r="237" spans="1:26" ht="15.75" customHeight="1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</row>
    <row r="238" spans="1:26" ht="15.75" customHeight="1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</row>
    <row r="239" spans="1:26" ht="15.75" customHeight="1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</row>
    <row r="240" spans="1:26" ht="15.75" customHeight="1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</row>
    <row r="241" spans="1:26" ht="15.75" customHeight="1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</row>
    <row r="242" spans="1:26" ht="15.75" customHeight="1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</row>
    <row r="243" spans="1:26" ht="15.75" customHeight="1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</row>
    <row r="244" spans="1:26" ht="15.75" customHeight="1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</row>
    <row r="245" spans="1:26" ht="15.75" customHeight="1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</row>
    <row r="246" spans="1:26" ht="15.75" customHeight="1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</row>
    <row r="247" spans="1:26" ht="15.75" customHeight="1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</row>
    <row r="248" spans="1:26" ht="15.75" customHeight="1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</row>
    <row r="249" spans="1:26" ht="15.75" customHeight="1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</row>
    <row r="250" spans="1:26" ht="15.75" customHeight="1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</row>
    <row r="251" spans="1:26" ht="15.75" customHeight="1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</row>
    <row r="252" spans="1:26" ht="15.75" customHeight="1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</row>
    <row r="253" spans="1:26" ht="15.75" customHeight="1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</row>
    <row r="254" spans="1:26" ht="15.75" customHeight="1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</row>
    <row r="255" spans="1:26" ht="15.75" customHeight="1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</row>
    <row r="256" spans="1:26" ht="15.75" customHeight="1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</row>
    <row r="257" spans="1:26" ht="15.75" customHeight="1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</row>
    <row r="258" spans="1:26" ht="15.75" customHeight="1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</row>
    <row r="259" spans="1:26" ht="15.75" customHeight="1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</row>
    <row r="260" spans="1:26" ht="15.75" customHeight="1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</row>
    <row r="261" spans="1:26" ht="15.75" customHeight="1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</row>
    <row r="262" spans="1:26" ht="15.75" customHeight="1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</row>
    <row r="263" spans="1:26" ht="15.75" customHeight="1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</row>
    <row r="264" spans="1:26" ht="15.75" customHeight="1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</row>
    <row r="265" spans="1:26" ht="15.75" customHeight="1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</row>
    <row r="266" spans="1:26" ht="15.75" customHeight="1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</row>
    <row r="267" spans="1:26" ht="15.75" customHeight="1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</row>
    <row r="268" spans="1:26" ht="15.75" customHeight="1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</row>
    <row r="269" spans="1:26" ht="15.75" customHeight="1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</row>
    <row r="270" spans="1:26" ht="15.75" customHeight="1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</row>
    <row r="271" spans="1:26" ht="15.75" customHeight="1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</row>
    <row r="272" spans="1:26" ht="15.75" customHeight="1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</row>
    <row r="273" spans="1:26" ht="15.75" customHeight="1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</row>
    <row r="274" spans="1:26" ht="15.75" customHeight="1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</row>
    <row r="275" spans="1:26" ht="15.75" customHeight="1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</row>
    <row r="276" spans="1:26" ht="15.75" customHeight="1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</row>
    <row r="277" spans="1:26" ht="15.75" customHeight="1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</row>
    <row r="278" spans="1:26" ht="15.75" customHeight="1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</row>
    <row r="279" spans="1:26" ht="15.75" customHeight="1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</row>
    <row r="280" spans="1:26" ht="15.75" customHeight="1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</row>
    <row r="281" spans="1:26" ht="15.75" customHeight="1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</row>
    <row r="282" spans="1:26" ht="15.75" customHeight="1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</row>
    <row r="283" spans="1:26" ht="15.75" customHeight="1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</row>
    <row r="284" spans="1:26" ht="15.75" customHeight="1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</row>
    <row r="285" spans="1:26" ht="15.75" customHeight="1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</row>
    <row r="286" spans="1:26" ht="15.75" customHeight="1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</row>
    <row r="287" spans="1:26" ht="15.75" customHeight="1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</row>
    <row r="288" spans="1:26" ht="15.75" customHeight="1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</row>
    <row r="289" spans="1:26" ht="15.75" customHeight="1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</row>
    <row r="290" spans="1:26" ht="15.75" customHeight="1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</row>
    <row r="291" spans="1:26" ht="15.75" customHeight="1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</row>
    <row r="292" spans="1:26" ht="15.75" customHeight="1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</row>
    <row r="293" spans="1:26" ht="15.75" customHeight="1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</row>
    <row r="294" spans="1:26" ht="15.75" customHeight="1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</row>
    <row r="295" spans="1:26" ht="15.75" customHeight="1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</row>
    <row r="296" spans="1:26" ht="15.75" customHeight="1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</row>
    <row r="297" spans="1:26" ht="15.75" customHeight="1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</row>
    <row r="298" spans="1:26" ht="15.75" customHeight="1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</row>
    <row r="299" spans="1:26" ht="15.75" customHeight="1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</row>
    <row r="300" spans="1:26" ht="15.75" customHeight="1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</row>
    <row r="301" spans="1:26" ht="15.75" customHeight="1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</row>
    <row r="302" spans="1:26" ht="15.75" customHeight="1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</row>
    <row r="303" spans="1:26" ht="15.75" customHeight="1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</row>
    <row r="304" spans="1:26" ht="15.75" customHeight="1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</row>
    <row r="305" spans="1:26" ht="15.75" customHeight="1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</row>
    <row r="306" spans="1:26" ht="15.75" customHeight="1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</row>
    <row r="307" spans="1:26" ht="15.75" customHeight="1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</row>
    <row r="308" spans="1:26" ht="15.75" customHeight="1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</row>
    <row r="309" spans="1:26" ht="15.75" customHeight="1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</row>
    <row r="310" spans="1:26" ht="15.75" customHeight="1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</row>
    <row r="311" spans="1:26" ht="15.75" customHeight="1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</row>
    <row r="312" spans="1:26" ht="15.75" customHeight="1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</row>
    <row r="313" spans="1:26" ht="15.75" customHeight="1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</row>
    <row r="314" spans="1:26" ht="15.75" customHeight="1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</row>
    <row r="315" spans="1:26" ht="15.75" customHeight="1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</row>
    <row r="316" spans="1:26" ht="15.75" customHeight="1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</row>
    <row r="317" spans="1:26" ht="15.75" customHeight="1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</row>
    <row r="318" spans="1:26" ht="15.75" customHeight="1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</row>
    <row r="319" spans="1:26" ht="15.75" customHeight="1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</row>
    <row r="320" spans="1:26" ht="15.75" customHeight="1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</row>
    <row r="321" spans="1:26" ht="15.75" customHeight="1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</row>
    <row r="322" spans="1:26" ht="15.75" customHeight="1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</row>
    <row r="323" spans="1:26" ht="15.75" customHeight="1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</row>
    <row r="324" spans="1:26" ht="15.75" customHeight="1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</row>
    <row r="325" spans="1:26" ht="15.75" customHeight="1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</row>
    <row r="326" spans="1:26" ht="15.75" customHeight="1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</row>
    <row r="327" spans="1:26" ht="15.75" customHeight="1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</row>
    <row r="328" spans="1:26" ht="15.75" customHeight="1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</row>
    <row r="329" spans="1:26" ht="15.75" customHeight="1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</row>
    <row r="330" spans="1:26" ht="15.75" customHeight="1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</row>
    <row r="331" spans="1:26" ht="15.75" customHeight="1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</row>
    <row r="332" spans="1:26" ht="15.75" customHeight="1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</row>
    <row r="333" spans="1:26" ht="15.75" customHeight="1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</row>
    <row r="334" spans="1:26" ht="15.75" customHeight="1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</row>
    <row r="335" spans="1:26" ht="15.75" customHeight="1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</row>
    <row r="336" spans="1:26" ht="15.75" customHeight="1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</row>
    <row r="337" spans="1:26" ht="15.75" customHeight="1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</row>
    <row r="338" spans="1:26" ht="15.75" customHeight="1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</row>
    <row r="339" spans="1:26" ht="15.75" customHeight="1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</row>
    <row r="340" spans="1:26" ht="15.75" customHeight="1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</row>
    <row r="341" spans="1:26" ht="15.75" customHeight="1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</row>
    <row r="342" spans="1:26" ht="15.75" customHeight="1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</row>
    <row r="343" spans="1:26" ht="15.75" customHeight="1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</row>
    <row r="344" spans="1:26" ht="15.75" customHeight="1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</row>
    <row r="345" spans="1:26" ht="15.75" customHeight="1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</row>
    <row r="346" spans="1:26" ht="15.75" customHeight="1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</row>
    <row r="347" spans="1:26" ht="15.75" customHeight="1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</row>
    <row r="348" spans="1:26" ht="15.75" customHeight="1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</row>
    <row r="349" spans="1:26" ht="15.75" customHeight="1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</row>
    <row r="350" spans="1:26" ht="15.75" customHeight="1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</row>
    <row r="351" spans="1:26" ht="15.75" customHeight="1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</row>
    <row r="352" spans="1:26" ht="15.75" customHeight="1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</row>
    <row r="353" spans="1:26" ht="15.75" customHeight="1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</row>
    <row r="354" spans="1:26" ht="15.75" customHeight="1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</row>
    <row r="355" spans="1:26" ht="15.75" customHeight="1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</row>
    <row r="356" spans="1:26" ht="15.75" customHeight="1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</row>
    <row r="357" spans="1:26" ht="15.75" customHeight="1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</row>
    <row r="358" spans="1:26" ht="15.75" customHeight="1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</row>
    <row r="359" spans="1:26" ht="15.75" customHeight="1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</row>
    <row r="360" spans="1:26" ht="15.75" customHeight="1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</row>
    <row r="361" spans="1:26" ht="15.75" customHeight="1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</row>
    <row r="362" spans="1:26" ht="15.75" customHeight="1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</row>
    <row r="363" spans="1:26" ht="15.75" customHeight="1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</row>
    <row r="364" spans="1:26" ht="15.75" customHeight="1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</row>
    <row r="365" spans="1:26" ht="15.75" customHeight="1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</row>
    <row r="366" spans="1:26" ht="15.75" customHeight="1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</row>
    <row r="367" spans="1:26" ht="15.75" customHeight="1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</row>
    <row r="368" spans="1:26" ht="15.75" customHeight="1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</row>
    <row r="369" spans="1:26" ht="15.75" customHeight="1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</row>
    <row r="370" spans="1:26" ht="15.75" customHeight="1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</row>
    <row r="371" spans="1:26" ht="15.75" customHeight="1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</row>
    <row r="372" spans="1:26" ht="15.75" customHeight="1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</row>
    <row r="373" spans="1:26" ht="15.75" customHeight="1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</row>
    <row r="374" spans="1:26" ht="15.75" customHeight="1">
      <c r="A374" s="105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</row>
    <row r="375" spans="1:26" ht="15.75" customHeight="1">
      <c r="A375" s="105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</row>
    <row r="376" spans="1:26" ht="15.75" customHeight="1">
      <c r="A376" s="105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</row>
    <row r="377" spans="1:26" ht="15.75" customHeight="1">
      <c r="A377" s="105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</row>
    <row r="378" spans="1:26" ht="15.75" customHeight="1">
      <c r="A378" s="105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</row>
    <row r="379" spans="1:26" ht="15.75" customHeight="1">
      <c r="A379" s="105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</row>
    <row r="380" spans="1:26" ht="15.75" customHeight="1">
      <c r="A380" s="105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</row>
    <row r="381" spans="1:26" ht="15.75" customHeight="1">
      <c r="A381" s="105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</row>
    <row r="382" spans="1:26" ht="15.75" customHeight="1">
      <c r="A382" s="105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</row>
    <row r="383" spans="1:26" ht="15.75" customHeight="1">
      <c r="A383" s="105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</row>
    <row r="384" spans="1:26" ht="15.75" customHeight="1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</row>
    <row r="385" spans="1:26" ht="15.75" customHeight="1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</row>
    <row r="386" spans="1:26" ht="15.75" customHeight="1">
      <c r="A386" s="105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</row>
    <row r="387" spans="1:26" ht="15.75" customHeight="1">
      <c r="A387" s="105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</row>
    <row r="388" spans="1:26" ht="15.75" customHeight="1">
      <c r="A388" s="105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</row>
    <row r="389" spans="1:26" ht="15.75" customHeight="1">
      <c r="A389" s="105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</row>
    <row r="390" spans="1:26" ht="15.75" customHeight="1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</row>
    <row r="391" spans="1:26" ht="15.75" customHeight="1">
      <c r="A391" s="105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</row>
    <row r="392" spans="1:26" ht="15.75" customHeight="1">
      <c r="A392" s="105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</row>
    <row r="393" spans="1:26" ht="15.75" customHeight="1">
      <c r="A393" s="105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</row>
    <row r="394" spans="1:26" ht="15.75" customHeight="1">
      <c r="A394" s="105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</row>
    <row r="395" spans="1:26" ht="15.75" customHeight="1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</row>
    <row r="396" spans="1:26" ht="15.75" customHeight="1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</row>
    <row r="397" spans="1:26" ht="15.75" customHeight="1">
      <c r="A397" s="105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</row>
    <row r="398" spans="1:26" ht="15.75" customHeight="1">
      <c r="A398" s="105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</row>
    <row r="399" spans="1:26" ht="15.75" customHeight="1">
      <c r="A399" s="105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</row>
    <row r="400" spans="1:26" ht="15.75" customHeight="1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</row>
    <row r="401" spans="1:26" ht="15.75" customHeight="1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</row>
    <row r="402" spans="1:26" ht="15.75" customHeight="1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</row>
    <row r="403" spans="1:26" ht="15.75" customHeight="1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</row>
    <row r="404" spans="1:26" ht="15.75" customHeight="1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</row>
    <row r="405" spans="1:26" ht="15.75" customHeight="1">
      <c r="A405" s="105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</row>
    <row r="406" spans="1:26" ht="15.75" customHeight="1">
      <c r="A406" s="105"/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</row>
    <row r="407" spans="1:26" ht="15.75" customHeight="1">
      <c r="A407" s="105"/>
      <c r="B407" s="10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</row>
    <row r="408" spans="1:26" ht="15.75" customHeight="1">
      <c r="A408" s="105"/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</row>
    <row r="409" spans="1:26" ht="15.75" customHeight="1">
      <c r="A409" s="105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</row>
    <row r="410" spans="1:26" ht="15.75" customHeight="1">
      <c r="A410" s="105"/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</row>
    <row r="411" spans="1:26" ht="15.75" customHeight="1">
      <c r="A411" s="105"/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</row>
    <row r="412" spans="1:26" ht="15.75" customHeight="1">
      <c r="A412" s="105"/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</row>
    <row r="413" spans="1:26" ht="15.75" customHeight="1">
      <c r="A413" s="105"/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</row>
    <row r="414" spans="1:26" ht="15.75" customHeight="1">
      <c r="A414" s="105"/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</row>
    <row r="415" spans="1:26" ht="15.75" customHeight="1">
      <c r="A415" s="105"/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</row>
    <row r="416" spans="1:26" ht="15.75" customHeight="1">
      <c r="A416" s="105"/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</row>
    <row r="417" spans="1:26" ht="15.75" customHeight="1">
      <c r="A417" s="105"/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</row>
    <row r="418" spans="1:26" ht="15.75" customHeight="1">
      <c r="A418" s="105"/>
      <c r="B418" s="10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</row>
    <row r="419" spans="1:26" ht="15.75" customHeight="1">
      <c r="A419" s="105"/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</row>
    <row r="420" spans="1:26" ht="15.75" customHeight="1">
      <c r="A420" s="105"/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</row>
    <row r="421" spans="1:26" ht="15.75" customHeight="1">
      <c r="A421" s="105"/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</row>
    <row r="422" spans="1:26" ht="15.75" customHeight="1">
      <c r="A422" s="105"/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</row>
    <row r="423" spans="1:26" ht="15.75" customHeight="1">
      <c r="A423" s="105"/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</row>
    <row r="424" spans="1:26" ht="15.75" customHeight="1">
      <c r="A424" s="105"/>
      <c r="B424" s="10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</row>
    <row r="425" spans="1:26" ht="15.75" customHeight="1">
      <c r="A425" s="105"/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</row>
    <row r="426" spans="1:26" ht="15.75" customHeight="1">
      <c r="A426" s="105"/>
      <c r="B426" s="10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</row>
    <row r="427" spans="1:26" ht="15.75" customHeight="1">
      <c r="A427" s="105"/>
      <c r="B427" s="10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</row>
    <row r="428" spans="1:26" ht="15.75" customHeight="1">
      <c r="A428" s="105"/>
      <c r="B428" s="10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</row>
    <row r="429" spans="1:26" ht="15.75" customHeight="1">
      <c r="A429" s="105"/>
      <c r="B429" s="10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</row>
    <row r="430" spans="1:26" ht="15.75" customHeight="1">
      <c r="A430" s="105"/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</row>
    <row r="431" spans="1:26" ht="15.75" customHeight="1">
      <c r="A431" s="105"/>
      <c r="B431" s="10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</row>
    <row r="432" spans="1:26" ht="15.75" customHeight="1">
      <c r="A432" s="105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</row>
    <row r="433" spans="1:26" ht="15.75" customHeight="1">
      <c r="A433" s="105"/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</row>
    <row r="434" spans="1:26" ht="15.75" customHeight="1">
      <c r="A434" s="105"/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</row>
    <row r="435" spans="1:26" ht="15.75" customHeight="1">
      <c r="A435" s="105"/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</row>
    <row r="436" spans="1:26" ht="15.75" customHeight="1">
      <c r="A436" s="105"/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</row>
    <row r="437" spans="1:26" ht="15.75" customHeight="1">
      <c r="A437" s="105"/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</row>
    <row r="438" spans="1:26" ht="15.75" customHeight="1">
      <c r="A438" s="105"/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</row>
    <row r="439" spans="1:26" ht="15.75" customHeight="1">
      <c r="A439" s="105"/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</row>
    <row r="440" spans="1:26" ht="15.75" customHeight="1">
      <c r="A440" s="105"/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</row>
    <row r="441" spans="1:26" ht="15.75" customHeight="1">
      <c r="A441" s="105"/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</row>
    <row r="442" spans="1:26" ht="15.75" customHeight="1">
      <c r="A442" s="105"/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</row>
    <row r="443" spans="1:26" ht="15.75" customHeight="1">
      <c r="A443" s="105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</row>
    <row r="444" spans="1:26" ht="15.75" customHeight="1">
      <c r="A444" s="105"/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</row>
    <row r="445" spans="1:26" ht="15.75" customHeight="1">
      <c r="A445" s="105"/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</row>
    <row r="446" spans="1:26" ht="15.75" customHeight="1">
      <c r="A446" s="105"/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</row>
    <row r="447" spans="1:26" ht="15.75" customHeight="1">
      <c r="A447" s="105"/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</row>
    <row r="448" spans="1:26" ht="15.75" customHeight="1">
      <c r="A448" s="105"/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</row>
    <row r="449" spans="1:26" ht="15.75" customHeight="1">
      <c r="A449" s="105"/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</row>
    <row r="450" spans="1:26" ht="15.75" customHeight="1">
      <c r="A450" s="105"/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</row>
    <row r="451" spans="1:26" ht="15.75" customHeight="1">
      <c r="A451" s="105"/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</row>
    <row r="452" spans="1:26" ht="15.75" customHeight="1">
      <c r="A452" s="105"/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</row>
    <row r="453" spans="1:26" ht="15.75" customHeight="1">
      <c r="A453" s="105"/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</row>
    <row r="454" spans="1:26" ht="15.75" customHeight="1">
      <c r="A454" s="105"/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</row>
    <row r="455" spans="1:26" ht="15.75" customHeight="1">
      <c r="A455" s="105"/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</row>
    <row r="456" spans="1:26" ht="15.75" customHeight="1">
      <c r="A456" s="105"/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</row>
    <row r="457" spans="1:26" ht="15.75" customHeight="1">
      <c r="A457" s="105"/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</row>
    <row r="458" spans="1:26" ht="15.75" customHeight="1">
      <c r="A458" s="105"/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</row>
    <row r="459" spans="1:26" ht="15.75" customHeight="1">
      <c r="A459" s="105"/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</row>
    <row r="460" spans="1:26" ht="15.75" customHeight="1">
      <c r="A460" s="105"/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</row>
    <row r="461" spans="1:26" ht="15.75" customHeight="1">
      <c r="A461" s="105"/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</row>
    <row r="462" spans="1:26" ht="15.75" customHeight="1">
      <c r="A462" s="105"/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</row>
    <row r="463" spans="1:26" ht="15.75" customHeight="1">
      <c r="A463" s="105"/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</row>
    <row r="464" spans="1:26" ht="15.75" customHeight="1">
      <c r="A464" s="105"/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</row>
    <row r="465" spans="1:26" ht="15.75" customHeight="1">
      <c r="A465" s="105"/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</row>
    <row r="466" spans="1:26" ht="15.75" customHeight="1">
      <c r="A466" s="105"/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</row>
    <row r="467" spans="1:26" ht="15.75" customHeight="1">
      <c r="A467" s="105"/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</row>
    <row r="468" spans="1:26" ht="15.75" customHeight="1">
      <c r="A468" s="105"/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</row>
    <row r="469" spans="1:26" ht="15.75" customHeight="1">
      <c r="A469" s="105"/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</row>
    <row r="470" spans="1:26" ht="15.75" customHeight="1">
      <c r="A470" s="105"/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</row>
    <row r="471" spans="1:26" ht="15.75" customHeight="1">
      <c r="A471" s="105"/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</row>
    <row r="472" spans="1:26" ht="15.75" customHeight="1">
      <c r="A472" s="105"/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</row>
    <row r="473" spans="1:26" ht="15.75" customHeight="1">
      <c r="A473" s="105"/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</row>
    <row r="474" spans="1:26" ht="15.75" customHeight="1">
      <c r="A474" s="105"/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</row>
    <row r="475" spans="1:26" ht="15.75" customHeight="1">
      <c r="A475" s="105"/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</row>
    <row r="476" spans="1:26" ht="15.75" customHeight="1">
      <c r="A476" s="105"/>
      <c r="B476" s="10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</row>
    <row r="477" spans="1:26" ht="15.75" customHeight="1">
      <c r="A477" s="105"/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</row>
    <row r="478" spans="1:26" ht="15.75" customHeight="1">
      <c r="A478" s="105"/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</row>
    <row r="479" spans="1:26" ht="15.75" customHeight="1">
      <c r="A479" s="105"/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</row>
    <row r="480" spans="1:26" ht="15.75" customHeight="1">
      <c r="A480" s="105"/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</row>
    <row r="481" spans="1:26" ht="15.75" customHeight="1">
      <c r="A481" s="105"/>
      <c r="B481" s="10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</row>
    <row r="482" spans="1:26" ht="15.75" customHeight="1">
      <c r="A482" s="105"/>
      <c r="B482" s="10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</row>
    <row r="483" spans="1:26" ht="15.75" customHeight="1">
      <c r="A483" s="105"/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</row>
    <row r="484" spans="1:26" ht="15.75" customHeight="1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</row>
    <row r="485" spans="1:26" ht="15.75" customHeight="1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</row>
    <row r="486" spans="1:26" ht="15.75" customHeight="1">
      <c r="A486" s="105"/>
      <c r="B486" s="10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</row>
    <row r="487" spans="1:26" ht="15.75" customHeight="1">
      <c r="A487" s="105"/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</row>
    <row r="488" spans="1:26" ht="15.75" customHeight="1">
      <c r="A488" s="105"/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</row>
    <row r="489" spans="1:26" ht="15.75" customHeight="1">
      <c r="A489" s="105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</row>
    <row r="490" spans="1:26" ht="15.75" customHeight="1">
      <c r="A490" s="105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</row>
    <row r="491" spans="1:26" ht="15.75" customHeight="1">
      <c r="A491" s="105"/>
      <c r="B491" s="10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</row>
    <row r="492" spans="1:26" ht="15.75" customHeight="1">
      <c r="A492" s="105"/>
      <c r="B492" s="10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</row>
    <row r="493" spans="1:26" ht="15.75" customHeight="1">
      <c r="A493" s="105"/>
      <c r="B493" s="10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</row>
    <row r="494" spans="1:26" ht="15.75" customHeight="1">
      <c r="A494" s="105"/>
      <c r="B494" s="10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</row>
    <row r="495" spans="1:26" ht="15.75" customHeight="1">
      <c r="A495" s="105"/>
      <c r="B495" s="10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</row>
    <row r="496" spans="1:26" ht="15.75" customHeight="1">
      <c r="A496" s="105"/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</row>
    <row r="497" spans="1:26" ht="15.75" customHeight="1">
      <c r="A497" s="105"/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</row>
    <row r="498" spans="1:26" ht="15.75" customHeight="1">
      <c r="A498" s="105"/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</row>
    <row r="499" spans="1:26" ht="15.75" customHeight="1">
      <c r="A499" s="105"/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</row>
    <row r="500" spans="1:26" ht="15.75" customHeight="1">
      <c r="A500" s="105"/>
      <c r="B500" s="10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</row>
    <row r="501" spans="1:26" ht="15.75" customHeight="1">
      <c r="A501" s="105"/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</row>
    <row r="502" spans="1:26" ht="15.75" customHeight="1">
      <c r="A502" s="105"/>
      <c r="B502" s="10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</row>
    <row r="503" spans="1:26" ht="15.75" customHeight="1">
      <c r="A503" s="105"/>
      <c r="B503" s="10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</row>
    <row r="504" spans="1:26" ht="15.75" customHeight="1">
      <c r="A504" s="105"/>
      <c r="B504" s="10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</row>
    <row r="505" spans="1:26" ht="15.75" customHeight="1">
      <c r="A505" s="105"/>
      <c r="B505" s="10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</row>
    <row r="506" spans="1:26" ht="15.75" customHeight="1">
      <c r="A506" s="105"/>
      <c r="B506" s="10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</row>
    <row r="507" spans="1:26" ht="15.75" customHeight="1">
      <c r="A507" s="105"/>
      <c r="B507" s="10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</row>
    <row r="508" spans="1:26" ht="15.75" customHeight="1">
      <c r="A508" s="105"/>
      <c r="B508" s="10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</row>
    <row r="509" spans="1:26" ht="15.75" customHeight="1">
      <c r="A509" s="105"/>
      <c r="B509" s="10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</row>
    <row r="510" spans="1:26" ht="15.75" customHeight="1">
      <c r="A510" s="105"/>
      <c r="B510" s="10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</row>
    <row r="511" spans="1:26" ht="15.75" customHeight="1">
      <c r="A511" s="105"/>
      <c r="B511" s="10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</row>
    <row r="512" spans="1:26" ht="15.75" customHeight="1">
      <c r="A512" s="105"/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</row>
    <row r="513" spans="1:26" ht="15.75" customHeight="1">
      <c r="A513" s="105"/>
      <c r="B513" s="10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</row>
    <row r="514" spans="1:26" ht="15.75" customHeight="1">
      <c r="A514" s="105"/>
      <c r="B514" s="105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</row>
    <row r="515" spans="1:26" ht="15.75" customHeight="1">
      <c r="A515" s="105"/>
      <c r="B515" s="10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</row>
    <row r="516" spans="1:26" ht="15.75" customHeight="1">
      <c r="A516" s="105"/>
      <c r="B516" s="10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</row>
    <row r="517" spans="1:26" ht="15.75" customHeight="1">
      <c r="A517" s="105"/>
      <c r="B517" s="10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</row>
    <row r="518" spans="1:26" ht="15.75" customHeight="1">
      <c r="A518" s="105"/>
      <c r="B518" s="10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</row>
    <row r="519" spans="1:26" ht="15.75" customHeight="1">
      <c r="A519" s="105"/>
      <c r="B519" s="10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</row>
    <row r="520" spans="1:26" ht="15.75" customHeight="1">
      <c r="A520" s="105"/>
      <c r="B520" s="10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</row>
    <row r="521" spans="1:26" ht="15.75" customHeight="1">
      <c r="A521" s="105"/>
      <c r="B521" s="10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</row>
    <row r="522" spans="1:26" ht="15.75" customHeight="1">
      <c r="A522" s="105"/>
      <c r="B522" s="105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</row>
    <row r="523" spans="1:26" ht="15.75" customHeight="1">
      <c r="A523" s="105"/>
      <c r="B523" s="105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</row>
    <row r="524" spans="1:26" ht="15.75" customHeight="1">
      <c r="A524" s="105"/>
      <c r="B524" s="105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</row>
    <row r="525" spans="1:26" ht="15.75" customHeight="1">
      <c r="A525" s="105"/>
      <c r="B525" s="105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</row>
    <row r="526" spans="1:26" ht="15.75" customHeight="1">
      <c r="A526" s="105"/>
      <c r="B526" s="10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</row>
    <row r="527" spans="1:26" ht="15.75" customHeight="1">
      <c r="A527" s="105"/>
      <c r="B527" s="10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</row>
    <row r="528" spans="1:26" ht="15.75" customHeight="1">
      <c r="A528" s="105"/>
      <c r="B528" s="10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</row>
    <row r="529" spans="1:26" ht="15.75" customHeight="1">
      <c r="A529" s="105"/>
      <c r="B529" s="10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</row>
    <row r="530" spans="1:26" ht="15.75" customHeight="1">
      <c r="A530" s="105"/>
      <c r="B530" s="10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</row>
    <row r="531" spans="1:26" ht="15.75" customHeight="1">
      <c r="A531" s="105"/>
      <c r="B531" s="10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</row>
    <row r="532" spans="1:26" ht="15.75" customHeight="1">
      <c r="A532" s="105"/>
      <c r="B532" s="10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</row>
    <row r="533" spans="1:26" ht="15.75" customHeight="1">
      <c r="A533" s="105"/>
      <c r="B533" s="10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</row>
    <row r="534" spans="1:26" ht="15.75" customHeight="1">
      <c r="A534" s="105"/>
      <c r="B534" s="10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</row>
    <row r="535" spans="1:26" ht="15.75" customHeight="1">
      <c r="A535" s="105"/>
      <c r="B535" s="10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</row>
    <row r="536" spans="1:26" ht="15.75" customHeight="1">
      <c r="A536" s="105"/>
      <c r="B536" s="10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</row>
    <row r="537" spans="1:26" ht="15.75" customHeight="1">
      <c r="A537" s="105"/>
      <c r="B537" s="105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</row>
    <row r="538" spans="1:26" ht="15.75" customHeight="1">
      <c r="A538" s="105"/>
      <c r="B538" s="105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</row>
    <row r="539" spans="1:26" ht="15.75" customHeight="1">
      <c r="A539" s="105"/>
      <c r="B539" s="105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</row>
    <row r="540" spans="1:26" ht="15.75" customHeight="1">
      <c r="A540" s="105"/>
      <c r="B540" s="105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</row>
    <row r="541" spans="1:26" ht="15.75" customHeight="1">
      <c r="A541" s="105"/>
      <c r="B541" s="10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</row>
    <row r="542" spans="1:26" ht="15.75" customHeight="1">
      <c r="A542" s="105"/>
      <c r="B542" s="10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</row>
    <row r="543" spans="1:26" ht="15.75" customHeight="1">
      <c r="A543" s="105"/>
      <c r="B543" s="105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</row>
    <row r="544" spans="1:26" ht="15.75" customHeight="1">
      <c r="A544" s="105"/>
      <c r="B544" s="105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</row>
    <row r="545" spans="1:26" ht="15.75" customHeight="1">
      <c r="A545" s="105"/>
      <c r="B545" s="105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</row>
    <row r="546" spans="1:26" ht="15.75" customHeight="1">
      <c r="A546" s="105"/>
      <c r="B546" s="105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</row>
    <row r="547" spans="1:26" ht="15.75" customHeight="1">
      <c r="A547" s="105"/>
      <c r="B547" s="10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</row>
    <row r="548" spans="1:26" ht="15.75" customHeight="1">
      <c r="A548" s="105"/>
      <c r="B548" s="105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</row>
    <row r="549" spans="1:26" ht="15.75" customHeight="1">
      <c r="A549" s="105"/>
      <c r="B549" s="105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</row>
    <row r="550" spans="1:26" ht="15.75" customHeight="1">
      <c r="A550" s="105"/>
      <c r="B550" s="105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</row>
    <row r="551" spans="1:26" ht="15.75" customHeight="1">
      <c r="A551" s="105"/>
      <c r="B551" s="105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</row>
    <row r="552" spans="1:26" ht="15.75" customHeight="1">
      <c r="A552" s="105"/>
      <c r="B552" s="105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</row>
    <row r="553" spans="1:26" ht="15.75" customHeight="1">
      <c r="A553" s="105"/>
      <c r="B553" s="105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</row>
    <row r="554" spans="1:26" ht="15.75" customHeight="1">
      <c r="A554" s="105"/>
      <c r="B554" s="10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</row>
    <row r="555" spans="1:26" ht="15.75" customHeight="1">
      <c r="A555" s="105"/>
      <c r="B555" s="10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</row>
    <row r="556" spans="1:26" ht="15.75" customHeight="1">
      <c r="A556" s="105"/>
      <c r="B556" s="10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</row>
    <row r="557" spans="1:26" ht="15.75" customHeight="1">
      <c r="A557" s="105"/>
      <c r="B557" s="105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</row>
    <row r="558" spans="1:26" ht="15.75" customHeight="1">
      <c r="A558" s="105"/>
      <c r="B558" s="10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</row>
    <row r="559" spans="1:26" ht="15.75" customHeight="1">
      <c r="A559" s="105"/>
      <c r="B559" s="10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</row>
    <row r="560" spans="1:26" ht="15.75" customHeight="1">
      <c r="A560" s="105"/>
      <c r="B560" s="10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</row>
    <row r="561" spans="1:26" ht="15.75" customHeight="1">
      <c r="A561" s="105"/>
      <c r="B561" s="10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</row>
    <row r="562" spans="1:26" ht="15.75" customHeight="1">
      <c r="A562" s="105"/>
      <c r="B562" s="105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</row>
    <row r="563" spans="1:26" ht="15.75" customHeight="1">
      <c r="A563" s="105"/>
      <c r="B563" s="105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</row>
    <row r="564" spans="1:26" ht="15.75" customHeight="1">
      <c r="A564" s="105"/>
      <c r="B564" s="105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</row>
    <row r="565" spans="1:26" ht="15.75" customHeight="1">
      <c r="A565" s="105"/>
      <c r="B565" s="105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</row>
    <row r="566" spans="1:26" ht="15.75" customHeight="1">
      <c r="A566" s="105"/>
      <c r="B566" s="105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</row>
    <row r="567" spans="1:26" ht="15.75" customHeight="1">
      <c r="A567" s="105"/>
      <c r="B567" s="10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</row>
    <row r="568" spans="1:26" ht="15.75" customHeight="1">
      <c r="A568" s="105"/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</row>
    <row r="569" spans="1:26" ht="15.75" customHeight="1">
      <c r="A569" s="105"/>
      <c r="B569" s="105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</row>
    <row r="570" spans="1:26" ht="15.75" customHeight="1">
      <c r="A570" s="105"/>
      <c r="B570" s="105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</row>
    <row r="571" spans="1:26" ht="15.75" customHeight="1">
      <c r="A571" s="105"/>
      <c r="B571" s="105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</row>
    <row r="572" spans="1:26" ht="15.75" customHeight="1">
      <c r="A572" s="105"/>
      <c r="B572" s="10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</row>
    <row r="573" spans="1:26" ht="15.75" customHeight="1">
      <c r="A573" s="105"/>
      <c r="B573" s="105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</row>
    <row r="574" spans="1:26" ht="15.75" customHeight="1">
      <c r="A574" s="105"/>
      <c r="B574" s="105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</row>
    <row r="575" spans="1:26" ht="15.75" customHeight="1">
      <c r="A575" s="105"/>
      <c r="B575" s="105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</row>
    <row r="576" spans="1:26" ht="15.75" customHeight="1">
      <c r="A576" s="105"/>
      <c r="B576" s="105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</row>
    <row r="577" spans="1:26" ht="15.75" customHeight="1">
      <c r="A577" s="105"/>
      <c r="B577" s="105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</row>
    <row r="578" spans="1:26" ht="15.75" customHeight="1">
      <c r="A578" s="105"/>
      <c r="B578" s="105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</row>
    <row r="579" spans="1:26" ht="15.75" customHeight="1">
      <c r="A579" s="105"/>
      <c r="B579" s="105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</row>
    <row r="580" spans="1:26" ht="15.75" customHeight="1">
      <c r="A580" s="105"/>
      <c r="B580" s="105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</row>
    <row r="581" spans="1:26" ht="15.75" customHeight="1">
      <c r="A581" s="105"/>
      <c r="B581" s="105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</row>
    <row r="582" spans="1:26" ht="15.75" customHeight="1">
      <c r="A582" s="105"/>
      <c r="B582" s="105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</row>
    <row r="583" spans="1:26" ht="15.75" customHeight="1">
      <c r="A583" s="105"/>
      <c r="B583" s="105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</row>
    <row r="584" spans="1:26" ht="15.75" customHeight="1">
      <c r="A584" s="105"/>
      <c r="B584" s="10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</row>
    <row r="585" spans="1:26" ht="15.75" customHeight="1">
      <c r="A585" s="105"/>
      <c r="B585" s="105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</row>
    <row r="586" spans="1:26" ht="15.75" customHeight="1">
      <c r="A586" s="105"/>
      <c r="B586" s="105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</row>
    <row r="587" spans="1:26" ht="15.75" customHeight="1">
      <c r="A587" s="105"/>
      <c r="B587" s="105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</row>
    <row r="588" spans="1:26" ht="15.75" customHeight="1">
      <c r="A588" s="105"/>
      <c r="B588" s="105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</row>
    <row r="589" spans="1:26" ht="15.75" customHeight="1">
      <c r="A589" s="105"/>
      <c r="B589" s="105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</row>
    <row r="590" spans="1:26" ht="15.75" customHeight="1">
      <c r="A590" s="105"/>
      <c r="B590" s="105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</row>
    <row r="591" spans="1:26" ht="15.75" customHeight="1">
      <c r="A591" s="105"/>
      <c r="B591" s="105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</row>
    <row r="592" spans="1:26" ht="15.75" customHeight="1">
      <c r="A592" s="105"/>
      <c r="B592" s="105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</row>
    <row r="593" spans="1:26" ht="15.75" customHeight="1">
      <c r="A593" s="105"/>
      <c r="B593" s="105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</row>
    <row r="594" spans="1:26" ht="15.75" customHeight="1">
      <c r="A594" s="105"/>
      <c r="B594" s="105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</row>
    <row r="595" spans="1:26" ht="15.75" customHeight="1">
      <c r="A595" s="105"/>
      <c r="B595" s="105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</row>
    <row r="596" spans="1:26" ht="15.75" customHeight="1">
      <c r="A596" s="105"/>
      <c r="B596" s="105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</row>
    <row r="597" spans="1:26" ht="15.75" customHeight="1">
      <c r="A597" s="105"/>
      <c r="B597" s="105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</row>
    <row r="598" spans="1:26" ht="15.75" customHeight="1">
      <c r="A598" s="105"/>
      <c r="B598" s="105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</row>
    <row r="599" spans="1:26" ht="15.75" customHeight="1">
      <c r="A599" s="105"/>
      <c r="B599" s="105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</row>
    <row r="600" spans="1:26" ht="15.75" customHeight="1">
      <c r="A600" s="105"/>
      <c r="B600" s="105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</row>
    <row r="601" spans="1:26" ht="15.75" customHeight="1">
      <c r="A601" s="105"/>
      <c r="B601" s="105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</row>
    <row r="602" spans="1:26" ht="15.75" customHeight="1">
      <c r="A602" s="105"/>
      <c r="B602" s="105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</row>
    <row r="603" spans="1:26" ht="15.75" customHeight="1">
      <c r="A603" s="105"/>
      <c r="B603" s="105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</row>
    <row r="604" spans="1:26" ht="15.75" customHeight="1">
      <c r="A604" s="105"/>
      <c r="B604" s="105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</row>
    <row r="605" spans="1:26" ht="15.75" customHeight="1">
      <c r="A605" s="105"/>
      <c r="B605" s="105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</row>
    <row r="606" spans="1:26" ht="15.75" customHeight="1">
      <c r="A606" s="105"/>
      <c r="B606" s="105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</row>
    <row r="607" spans="1:26" ht="15.75" customHeight="1">
      <c r="A607" s="105"/>
      <c r="B607" s="105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</row>
    <row r="608" spans="1:26" ht="15.75" customHeight="1">
      <c r="A608" s="105"/>
      <c r="B608" s="105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</row>
    <row r="609" spans="1:26" ht="15.75" customHeight="1">
      <c r="A609" s="105"/>
      <c r="B609" s="105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</row>
    <row r="610" spans="1:26" ht="15.75" customHeight="1">
      <c r="A610" s="105"/>
      <c r="B610" s="105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</row>
    <row r="611" spans="1:26" ht="15.75" customHeight="1">
      <c r="A611" s="105"/>
      <c r="B611" s="105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</row>
    <row r="612" spans="1:26" ht="15.75" customHeight="1">
      <c r="A612" s="105"/>
      <c r="B612" s="105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</row>
    <row r="613" spans="1:26" ht="15.75" customHeight="1">
      <c r="A613" s="105"/>
      <c r="B613" s="105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</row>
    <row r="614" spans="1:26" ht="15.75" customHeight="1">
      <c r="A614" s="105"/>
      <c r="B614" s="105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</row>
    <row r="615" spans="1:26" ht="15.75" customHeight="1">
      <c r="A615" s="105"/>
      <c r="B615" s="105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</row>
    <row r="616" spans="1:26" ht="15.75" customHeight="1">
      <c r="A616" s="105"/>
      <c r="B616" s="105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</row>
    <row r="617" spans="1:26" ht="15.75" customHeight="1">
      <c r="A617" s="105"/>
      <c r="B617" s="105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</row>
    <row r="618" spans="1:26" ht="15.75" customHeight="1">
      <c r="A618" s="105"/>
      <c r="B618" s="105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</row>
    <row r="619" spans="1:26" ht="15.75" customHeight="1">
      <c r="A619" s="105"/>
      <c r="B619" s="105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</row>
    <row r="620" spans="1:26" ht="15.75" customHeight="1">
      <c r="A620" s="105"/>
      <c r="B620" s="105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</row>
    <row r="621" spans="1:26" ht="15.75" customHeight="1">
      <c r="A621" s="105"/>
      <c r="B621" s="105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</row>
    <row r="622" spans="1:26" ht="15.75" customHeight="1">
      <c r="A622" s="105"/>
      <c r="B622" s="105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</row>
    <row r="623" spans="1:26" ht="15.75" customHeight="1">
      <c r="A623" s="105"/>
      <c r="B623" s="105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</row>
    <row r="624" spans="1:26" ht="15.75" customHeight="1">
      <c r="A624" s="105"/>
      <c r="B624" s="105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</row>
    <row r="625" spans="1:26" ht="15.75" customHeight="1">
      <c r="A625" s="105"/>
      <c r="B625" s="105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</row>
    <row r="626" spans="1:26" ht="15.75" customHeight="1">
      <c r="A626" s="105"/>
      <c r="B626" s="105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</row>
    <row r="627" spans="1:26" ht="15.75" customHeight="1">
      <c r="A627" s="105"/>
      <c r="B627" s="105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</row>
    <row r="628" spans="1:26" ht="15.75" customHeight="1">
      <c r="A628" s="105"/>
      <c r="B628" s="105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</row>
    <row r="629" spans="1:26" ht="15.75" customHeight="1">
      <c r="A629" s="105"/>
      <c r="B629" s="105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</row>
    <row r="630" spans="1:26" ht="15.75" customHeight="1">
      <c r="A630" s="105"/>
      <c r="B630" s="105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</row>
    <row r="631" spans="1:26" ht="15.75" customHeight="1">
      <c r="A631" s="105"/>
      <c r="B631" s="105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</row>
    <row r="632" spans="1:26" ht="15.75" customHeight="1">
      <c r="A632" s="105"/>
      <c r="B632" s="105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</row>
    <row r="633" spans="1:26" ht="15.75" customHeight="1">
      <c r="A633" s="105"/>
      <c r="B633" s="105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</row>
    <row r="634" spans="1:26" ht="15.75" customHeight="1">
      <c r="A634" s="105"/>
      <c r="B634" s="105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</row>
    <row r="635" spans="1:26" ht="15.75" customHeight="1">
      <c r="A635" s="105"/>
      <c r="B635" s="105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</row>
    <row r="636" spans="1:26" ht="15.75" customHeight="1">
      <c r="A636" s="105"/>
      <c r="B636" s="105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</row>
    <row r="637" spans="1:26" ht="15.75" customHeight="1">
      <c r="A637" s="105"/>
      <c r="B637" s="105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</row>
    <row r="638" spans="1:26" ht="15.75" customHeight="1">
      <c r="A638" s="105"/>
      <c r="B638" s="105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</row>
    <row r="639" spans="1:26" ht="15.75" customHeight="1">
      <c r="A639" s="105"/>
      <c r="B639" s="105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</row>
    <row r="640" spans="1:26" ht="15.75" customHeight="1">
      <c r="A640" s="105"/>
      <c r="B640" s="105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</row>
    <row r="641" spans="1:26" ht="15.75" customHeight="1">
      <c r="A641" s="105"/>
      <c r="B641" s="105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</row>
    <row r="642" spans="1:26" ht="15.75" customHeight="1">
      <c r="A642" s="105"/>
      <c r="B642" s="105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</row>
    <row r="643" spans="1:26" ht="15.75" customHeight="1">
      <c r="A643" s="105"/>
      <c r="B643" s="105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</row>
    <row r="644" spans="1:26" ht="15.75" customHeight="1">
      <c r="A644" s="105"/>
      <c r="B644" s="105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</row>
    <row r="645" spans="1:26" ht="15.75" customHeight="1">
      <c r="A645" s="105"/>
      <c r="B645" s="105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</row>
    <row r="646" spans="1:26" ht="15.75" customHeight="1">
      <c r="A646" s="105"/>
      <c r="B646" s="105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</row>
    <row r="647" spans="1:26" ht="15.75" customHeight="1">
      <c r="A647" s="105"/>
      <c r="B647" s="105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</row>
    <row r="648" spans="1:26" ht="15.75" customHeight="1">
      <c r="A648" s="105"/>
      <c r="B648" s="105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</row>
    <row r="649" spans="1:26" ht="15.75" customHeight="1">
      <c r="A649" s="105"/>
      <c r="B649" s="105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</row>
    <row r="650" spans="1:26" ht="15.75" customHeight="1">
      <c r="A650" s="105"/>
      <c r="B650" s="105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</row>
    <row r="651" spans="1:26" ht="15.75" customHeight="1">
      <c r="A651" s="105"/>
      <c r="B651" s="105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</row>
    <row r="652" spans="1:26" ht="15.75" customHeight="1">
      <c r="A652" s="105"/>
      <c r="B652" s="105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</row>
    <row r="653" spans="1:26" ht="15.75" customHeight="1">
      <c r="A653" s="105"/>
      <c r="B653" s="105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</row>
    <row r="654" spans="1:26" ht="15.75" customHeight="1">
      <c r="A654" s="105"/>
      <c r="B654" s="105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</row>
    <row r="655" spans="1:26" ht="15.75" customHeight="1">
      <c r="A655" s="105"/>
      <c r="B655" s="105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</row>
    <row r="656" spans="1:26" ht="15.75" customHeight="1">
      <c r="A656" s="105"/>
      <c r="B656" s="105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</row>
    <row r="657" spans="1:26" ht="15.75" customHeight="1">
      <c r="A657" s="105"/>
      <c r="B657" s="105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</row>
    <row r="658" spans="1:26" ht="15.75" customHeight="1">
      <c r="A658" s="105"/>
      <c r="B658" s="105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</row>
    <row r="659" spans="1:26" ht="15.75" customHeight="1">
      <c r="A659" s="105"/>
      <c r="B659" s="105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</row>
    <row r="660" spans="1:26" ht="15.75" customHeight="1">
      <c r="A660" s="105"/>
      <c r="B660" s="105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</row>
    <row r="661" spans="1:26" ht="15.75" customHeight="1">
      <c r="A661" s="105"/>
      <c r="B661" s="105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</row>
    <row r="662" spans="1:26" ht="15.75" customHeight="1">
      <c r="A662" s="105"/>
      <c r="B662" s="105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</row>
    <row r="663" spans="1:26" ht="15.75" customHeight="1">
      <c r="A663" s="105"/>
      <c r="B663" s="105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</row>
    <row r="664" spans="1:26" ht="15.75" customHeight="1">
      <c r="A664" s="105"/>
      <c r="B664" s="105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</row>
    <row r="665" spans="1:26" ht="15.75" customHeight="1">
      <c r="A665" s="105"/>
      <c r="B665" s="105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</row>
    <row r="666" spans="1:26" ht="15.75" customHeight="1">
      <c r="A666" s="105"/>
      <c r="B666" s="105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</row>
    <row r="667" spans="1:26" ht="15.75" customHeight="1">
      <c r="A667" s="105"/>
      <c r="B667" s="105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</row>
    <row r="668" spans="1:26" ht="15.75" customHeight="1">
      <c r="A668" s="105"/>
      <c r="B668" s="105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</row>
    <row r="669" spans="1:26" ht="15.75" customHeight="1">
      <c r="A669" s="105"/>
      <c r="B669" s="105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</row>
    <row r="670" spans="1:26" ht="15.75" customHeight="1">
      <c r="A670" s="105"/>
      <c r="B670" s="105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</row>
    <row r="671" spans="1:26" ht="15.75" customHeight="1">
      <c r="A671" s="105"/>
      <c r="B671" s="105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</row>
    <row r="672" spans="1:26" ht="15.75" customHeight="1">
      <c r="A672" s="105"/>
      <c r="B672" s="105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</row>
    <row r="673" spans="1:26" ht="15.75" customHeight="1">
      <c r="A673" s="105"/>
      <c r="B673" s="105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</row>
    <row r="674" spans="1:26" ht="15.75" customHeight="1">
      <c r="A674" s="105"/>
      <c r="B674" s="105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</row>
    <row r="675" spans="1:26" ht="15.75" customHeight="1">
      <c r="A675" s="105"/>
      <c r="B675" s="105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</row>
    <row r="676" spans="1:26" ht="15.75" customHeight="1">
      <c r="A676" s="105"/>
      <c r="B676" s="105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</row>
    <row r="677" spans="1:26" ht="15.75" customHeight="1">
      <c r="A677" s="105"/>
      <c r="B677" s="105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</row>
    <row r="678" spans="1:26" ht="15.75" customHeight="1">
      <c r="A678" s="105"/>
      <c r="B678" s="105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</row>
    <row r="679" spans="1:26" ht="15.75" customHeight="1">
      <c r="A679" s="105"/>
      <c r="B679" s="105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</row>
    <row r="680" spans="1:26" ht="15.75" customHeight="1">
      <c r="A680" s="105"/>
      <c r="B680" s="105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</row>
    <row r="681" spans="1:26" ht="15.75" customHeight="1">
      <c r="A681" s="105"/>
      <c r="B681" s="105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</row>
    <row r="682" spans="1:26" ht="15.75" customHeight="1">
      <c r="A682" s="105"/>
      <c r="B682" s="105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</row>
    <row r="683" spans="1:26" ht="15.75" customHeight="1">
      <c r="A683" s="105"/>
      <c r="B683" s="105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</row>
    <row r="684" spans="1:26" ht="15.75" customHeight="1">
      <c r="A684" s="105"/>
      <c r="B684" s="105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</row>
    <row r="685" spans="1:26" ht="15.75" customHeight="1">
      <c r="A685" s="105"/>
      <c r="B685" s="105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</row>
    <row r="686" spans="1:26" ht="15.75" customHeight="1">
      <c r="A686" s="105"/>
      <c r="B686" s="105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</row>
    <row r="687" spans="1:26" ht="15.75" customHeight="1">
      <c r="A687" s="105"/>
      <c r="B687" s="105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</row>
    <row r="688" spans="1:26" ht="15.75" customHeight="1">
      <c r="A688" s="105"/>
      <c r="B688" s="105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</row>
    <row r="689" spans="1:26" ht="15.75" customHeight="1">
      <c r="A689" s="105"/>
      <c r="B689" s="105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</row>
    <row r="690" spans="1:26" ht="15.75" customHeight="1">
      <c r="A690" s="105"/>
      <c r="B690" s="105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</row>
    <row r="691" spans="1:26" ht="15.75" customHeight="1">
      <c r="A691" s="105"/>
      <c r="B691" s="105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</row>
    <row r="692" spans="1:26" ht="15.75" customHeight="1">
      <c r="A692" s="105"/>
      <c r="B692" s="105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</row>
    <row r="693" spans="1:26" ht="15.75" customHeight="1">
      <c r="A693" s="105"/>
      <c r="B693" s="105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</row>
    <row r="694" spans="1:26" ht="15.75" customHeight="1">
      <c r="A694" s="105"/>
      <c r="B694" s="105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</row>
    <row r="695" spans="1:26" ht="15.75" customHeight="1">
      <c r="A695" s="105"/>
      <c r="B695" s="105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</row>
    <row r="696" spans="1:26" ht="15.75" customHeight="1">
      <c r="A696" s="105"/>
      <c r="B696" s="105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</row>
    <row r="697" spans="1:26" ht="15.75" customHeight="1">
      <c r="A697" s="105"/>
      <c r="B697" s="105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</row>
    <row r="698" spans="1:26" ht="15.75" customHeight="1">
      <c r="A698" s="105"/>
      <c r="B698" s="105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</row>
    <row r="699" spans="1:26" ht="15.75" customHeight="1">
      <c r="A699" s="105"/>
      <c r="B699" s="105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</row>
    <row r="700" spans="1:26" ht="15.75" customHeight="1">
      <c r="A700" s="105"/>
      <c r="B700" s="105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</row>
    <row r="701" spans="1:26" ht="15.75" customHeight="1">
      <c r="A701" s="105"/>
      <c r="B701" s="105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</row>
    <row r="702" spans="1:26" ht="15.75" customHeight="1">
      <c r="A702" s="105"/>
      <c r="B702" s="105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</row>
    <row r="703" spans="1:26" ht="15.75" customHeight="1">
      <c r="A703" s="105"/>
      <c r="B703" s="105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</row>
    <row r="704" spans="1:26" ht="15.75" customHeight="1">
      <c r="A704" s="105"/>
      <c r="B704" s="105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</row>
    <row r="705" spans="1:26" ht="15.75" customHeight="1">
      <c r="A705" s="105"/>
      <c r="B705" s="105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</row>
    <row r="706" spans="1:26" ht="15.75" customHeight="1">
      <c r="A706" s="105"/>
      <c r="B706" s="105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</row>
    <row r="707" spans="1:26" ht="15.75" customHeight="1">
      <c r="A707" s="105"/>
      <c r="B707" s="105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</row>
    <row r="708" spans="1:26" ht="15.75" customHeight="1">
      <c r="A708" s="105"/>
      <c r="B708" s="105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</row>
    <row r="709" spans="1:26" ht="15.75" customHeight="1">
      <c r="A709" s="105"/>
      <c r="B709" s="105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</row>
    <row r="710" spans="1:26" ht="15.75" customHeight="1">
      <c r="A710" s="105"/>
      <c r="B710" s="105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</row>
    <row r="711" spans="1:26" ht="15.75" customHeight="1">
      <c r="A711" s="105"/>
      <c r="B711" s="105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</row>
    <row r="712" spans="1:26" ht="15.75" customHeight="1">
      <c r="A712" s="105"/>
      <c r="B712" s="105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</row>
    <row r="713" spans="1:26" ht="15.75" customHeight="1">
      <c r="A713" s="105"/>
      <c r="B713" s="105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</row>
    <row r="714" spans="1:26" ht="15.75" customHeight="1">
      <c r="A714" s="105"/>
      <c r="B714" s="105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</row>
    <row r="715" spans="1:26" ht="15.75" customHeight="1">
      <c r="A715" s="105"/>
      <c r="B715" s="105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</row>
    <row r="716" spans="1:26" ht="15.75" customHeight="1">
      <c r="A716" s="105"/>
      <c r="B716" s="105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</row>
    <row r="717" spans="1:26" ht="15.75" customHeight="1">
      <c r="A717" s="105"/>
      <c r="B717" s="105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</row>
    <row r="718" spans="1:26" ht="15.75" customHeight="1">
      <c r="A718" s="105"/>
      <c r="B718" s="105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</row>
    <row r="719" spans="1:26" ht="15.75" customHeight="1">
      <c r="A719" s="105"/>
      <c r="B719" s="105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</row>
    <row r="720" spans="1:26" ht="15.75" customHeight="1">
      <c r="A720" s="105"/>
      <c r="B720" s="105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</row>
    <row r="721" spans="1:26" ht="15.75" customHeight="1">
      <c r="A721" s="105"/>
      <c r="B721" s="105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</row>
    <row r="722" spans="1:26" ht="15.75" customHeight="1">
      <c r="A722" s="105"/>
      <c r="B722" s="105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</row>
    <row r="723" spans="1:26" ht="15.75" customHeight="1">
      <c r="A723" s="105"/>
      <c r="B723" s="105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</row>
    <row r="724" spans="1:26" ht="15.75" customHeight="1">
      <c r="A724" s="105"/>
      <c r="B724" s="105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</row>
    <row r="725" spans="1:26" ht="15.75" customHeight="1">
      <c r="A725" s="105"/>
      <c r="B725" s="105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</row>
    <row r="726" spans="1:26" ht="15.75" customHeight="1">
      <c r="A726" s="105"/>
      <c r="B726" s="105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</row>
    <row r="727" spans="1:26" ht="15.75" customHeight="1">
      <c r="A727" s="105"/>
      <c r="B727" s="105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</row>
    <row r="728" spans="1:26" ht="15.75" customHeight="1">
      <c r="A728" s="105"/>
      <c r="B728" s="105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</row>
    <row r="729" spans="1:26" ht="15.75" customHeight="1">
      <c r="A729" s="105"/>
      <c r="B729" s="105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</row>
    <row r="730" spans="1:26" ht="15.75" customHeight="1">
      <c r="A730" s="105"/>
      <c r="B730" s="105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</row>
    <row r="731" spans="1:26" ht="15.75" customHeight="1">
      <c r="A731" s="105"/>
      <c r="B731" s="105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</row>
    <row r="732" spans="1:26" ht="15.75" customHeight="1">
      <c r="A732" s="105"/>
      <c r="B732" s="105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</row>
    <row r="733" spans="1:26" ht="15.75" customHeight="1">
      <c r="A733" s="105"/>
      <c r="B733" s="105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</row>
    <row r="734" spans="1:26" ht="15.75" customHeight="1">
      <c r="A734" s="105"/>
      <c r="B734" s="105"/>
      <c r="C734" s="105"/>
      <c r="D734" s="105"/>
      <c r="E734" s="105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</row>
    <row r="735" spans="1:26" ht="15.75" customHeight="1">
      <c r="A735" s="105"/>
      <c r="B735" s="105"/>
      <c r="C735" s="105"/>
      <c r="D735" s="105"/>
      <c r="E735" s="105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</row>
    <row r="736" spans="1:26" ht="15.75" customHeight="1">
      <c r="A736" s="105"/>
      <c r="B736" s="105"/>
      <c r="C736" s="105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</row>
    <row r="737" spans="1:26" ht="15.75" customHeight="1">
      <c r="A737" s="105"/>
      <c r="B737" s="105"/>
      <c r="C737" s="105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</row>
    <row r="738" spans="1:26" ht="15.75" customHeight="1">
      <c r="A738" s="105"/>
      <c r="B738" s="105"/>
      <c r="C738" s="105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</row>
    <row r="739" spans="1:26" ht="15.75" customHeight="1">
      <c r="A739" s="105"/>
      <c r="B739" s="105"/>
      <c r="C739" s="105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</row>
    <row r="740" spans="1:26" ht="15.75" customHeight="1">
      <c r="A740" s="105"/>
      <c r="B740" s="105"/>
      <c r="C740" s="105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</row>
    <row r="741" spans="1:26" ht="15.75" customHeight="1">
      <c r="A741" s="105"/>
      <c r="B741" s="105"/>
      <c r="C741" s="105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</row>
    <row r="742" spans="1:26" ht="15.75" customHeight="1">
      <c r="A742" s="105"/>
      <c r="B742" s="105"/>
      <c r="C742" s="105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</row>
    <row r="743" spans="1:26" ht="15.75" customHeight="1">
      <c r="A743" s="105"/>
      <c r="B743" s="105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</row>
    <row r="744" spans="1:26" ht="15.75" customHeight="1">
      <c r="A744" s="105"/>
      <c r="B744" s="105"/>
      <c r="C744" s="105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</row>
    <row r="745" spans="1:26" ht="15.75" customHeight="1">
      <c r="A745" s="105"/>
      <c r="B745" s="105"/>
      <c r="C745" s="105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</row>
    <row r="746" spans="1:26" ht="15.75" customHeight="1">
      <c r="A746" s="105"/>
      <c r="B746" s="105"/>
      <c r="C746" s="105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</row>
    <row r="747" spans="1:26" ht="15.75" customHeight="1">
      <c r="A747" s="105"/>
      <c r="B747" s="105"/>
      <c r="C747" s="105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</row>
    <row r="748" spans="1:26" ht="15.75" customHeight="1">
      <c r="A748" s="105"/>
      <c r="B748" s="105"/>
      <c r="C748" s="105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</row>
    <row r="749" spans="1:26" ht="15.75" customHeight="1">
      <c r="A749" s="105"/>
      <c r="B749" s="105"/>
      <c r="C749" s="105"/>
      <c r="D749" s="105"/>
      <c r="E749" s="105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</row>
    <row r="750" spans="1:26" ht="15.75" customHeight="1">
      <c r="A750" s="105"/>
      <c r="B750" s="105"/>
      <c r="C750" s="105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</row>
    <row r="751" spans="1:26" ht="15.75" customHeight="1">
      <c r="A751" s="105"/>
      <c r="B751" s="105"/>
      <c r="C751" s="105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</row>
    <row r="752" spans="1:26" ht="15.75" customHeight="1">
      <c r="A752" s="105"/>
      <c r="B752" s="105"/>
      <c r="C752" s="105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</row>
    <row r="753" spans="1:26" ht="15.75" customHeight="1">
      <c r="A753" s="105"/>
      <c r="B753" s="105"/>
      <c r="C753" s="105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</row>
    <row r="754" spans="1:26" ht="15.75" customHeight="1">
      <c r="A754" s="105"/>
      <c r="B754" s="105"/>
      <c r="C754" s="105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</row>
    <row r="755" spans="1:26" ht="15.75" customHeight="1">
      <c r="A755" s="105"/>
      <c r="B755" s="105"/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</row>
    <row r="756" spans="1:26" ht="15.75" customHeight="1">
      <c r="A756" s="105"/>
      <c r="B756" s="105"/>
      <c r="C756" s="105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</row>
    <row r="757" spans="1:26" ht="15.75" customHeight="1">
      <c r="A757" s="105"/>
      <c r="B757" s="105"/>
      <c r="C757" s="105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</row>
    <row r="758" spans="1:26" ht="15.75" customHeight="1">
      <c r="A758" s="105"/>
      <c r="B758" s="105"/>
      <c r="C758" s="105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</row>
    <row r="759" spans="1:26" ht="15.75" customHeight="1">
      <c r="A759" s="105"/>
      <c r="B759" s="105"/>
      <c r="C759" s="105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</row>
    <row r="760" spans="1:26" ht="15.75" customHeight="1">
      <c r="A760" s="105"/>
      <c r="B760" s="105"/>
      <c r="C760" s="105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</row>
    <row r="761" spans="1:26" ht="15.75" customHeight="1">
      <c r="A761" s="105"/>
      <c r="B761" s="105"/>
      <c r="C761" s="105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</row>
    <row r="762" spans="1:26" ht="15.75" customHeight="1">
      <c r="A762" s="105"/>
      <c r="B762" s="105"/>
      <c r="C762" s="105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</row>
    <row r="763" spans="1:26" ht="15.75" customHeight="1">
      <c r="A763" s="105"/>
      <c r="B763" s="105"/>
      <c r="C763" s="105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</row>
    <row r="764" spans="1:26" ht="15.75" customHeight="1">
      <c r="A764" s="105"/>
      <c r="B764" s="105"/>
      <c r="C764" s="105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</row>
    <row r="765" spans="1:26" ht="15.75" customHeight="1">
      <c r="A765" s="105"/>
      <c r="B765" s="105"/>
      <c r="C765" s="105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</row>
    <row r="766" spans="1:26" ht="15.75" customHeight="1">
      <c r="A766" s="105"/>
      <c r="B766" s="105"/>
      <c r="C766" s="105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</row>
    <row r="767" spans="1:26" ht="15.75" customHeight="1">
      <c r="A767" s="105"/>
      <c r="B767" s="105"/>
      <c r="C767" s="105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</row>
    <row r="768" spans="1:26" ht="15.75" customHeight="1">
      <c r="A768" s="105"/>
      <c r="B768" s="105"/>
      <c r="C768" s="105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</row>
    <row r="769" spans="1:26" ht="15.75" customHeight="1">
      <c r="A769" s="105"/>
      <c r="B769" s="105"/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</row>
    <row r="770" spans="1:26" ht="15.75" customHeight="1">
      <c r="A770" s="105"/>
      <c r="B770" s="105"/>
      <c r="C770" s="105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</row>
    <row r="771" spans="1:26" ht="15.75" customHeight="1">
      <c r="A771" s="105"/>
      <c r="B771" s="105"/>
      <c r="C771" s="105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</row>
    <row r="772" spans="1:26" ht="15.75" customHeight="1">
      <c r="A772" s="105"/>
      <c r="B772" s="105"/>
      <c r="C772" s="105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</row>
    <row r="773" spans="1:26" ht="15.75" customHeight="1">
      <c r="A773" s="105"/>
      <c r="B773" s="105"/>
      <c r="C773" s="105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</row>
    <row r="774" spans="1:26" ht="15.75" customHeight="1">
      <c r="A774" s="105"/>
      <c r="B774" s="105"/>
      <c r="C774" s="105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</row>
    <row r="775" spans="1:26" ht="15.75" customHeight="1">
      <c r="A775" s="105"/>
      <c r="B775" s="105"/>
      <c r="C775" s="105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</row>
    <row r="776" spans="1:26" ht="15.75" customHeight="1">
      <c r="A776" s="105"/>
      <c r="B776" s="105"/>
      <c r="C776" s="105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</row>
    <row r="777" spans="1:26" ht="15.75" customHeight="1">
      <c r="A777" s="105"/>
      <c r="B777" s="105"/>
      <c r="C777" s="105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</row>
    <row r="778" spans="1:26" ht="15.75" customHeight="1">
      <c r="A778" s="105"/>
      <c r="B778" s="105"/>
      <c r="C778" s="105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</row>
    <row r="779" spans="1:26" ht="15.75" customHeight="1">
      <c r="A779" s="105"/>
      <c r="B779" s="105"/>
      <c r="C779" s="105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</row>
    <row r="780" spans="1:26" ht="15.75" customHeight="1">
      <c r="A780" s="105"/>
      <c r="B780" s="105"/>
      <c r="C780" s="105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</row>
    <row r="781" spans="1:26" ht="15.75" customHeight="1">
      <c r="A781" s="105"/>
      <c r="B781" s="105"/>
      <c r="C781" s="105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</row>
    <row r="782" spans="1:26" ht="15.75" customHeight="1">
      <c r="A782" s="105"/>
      <c r="B782" s="105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</row>
    <row r="783" spans="1:26" ht="15.75" customHeight="1">
      <c r="A783" s="105"/>
      <c r="B783" s="105"/>
      <c r="C783" s="105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</row>
    <row r="784" spans="1:26" ht="15.75" customHeight="1">
      <c r="A784" s="105"/>
      <c r="B784" s="105"/>
      <c r="C784" s="105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</row>
    <row r="785" spans="1:26" ht="15.75" customHeight="1">
      <c r="A785" s="105"/>
      <c r="B785" s="105"/>
      <c r="C785" s="105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</row>
    <row r="786" spans="1:26" ht="15.75" customHeight="1">
      <c r="A786" s="105"/>
      <c r="B786" s="105"/>
      <c r="C786" s="105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</row>
    <row r="787" spans="1:26" ht="15.75" customHeight="1">
      <c r="A787" s="105"/>
      <c r="B787" s="105"/>
      <c r="C787" s="105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</row>
    <row r="788" spans="1:26" ht="15.75" customHeight="1">
      <c r="A788" s="105"/>
      <c r="B788" s="105"/>
      <c r="C788" s="105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</row>
    <row r="789" spans="1:26" ht="15.75" customHeight="1">
      <c r="A789" s="105"/>
      <c r="B789" s="105"/>
      <c r="C789" s="105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</row>
    <row r="790" spans="1:26" ht="15.75" customHeight="1">
      <c r="A790" s="105"/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</row>
    <row r="791" spans="1:26" ht="15.75" customHeight="1">
      <c r="A791" s="105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</row>
    <row r="792" spans="1:26" ht="15.75" customHeight="1">
      <c r="A792" s="105"/>
      <c r="B792" s="105"/>
      <c r="C792" s="105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</row>
    <row r="793" spans="1:26" ht="15.75" customHeight="1">
      <c r="A793" s="105"/>
      <c r="B793" s="105"/>
      <c r="C793" s="105"/>
      <c r="D793" s="105"/>
      <c r="E793" s="105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</row>
    <row r="794" spans="1:26" ht="15.75" customHeight="1">
      <c r="A794" s="105"/>
      <c r="B794" s="105"/>
      <c r="C794" s="105"/>
      <c r="D794" s="105"/>
      <c r="E794" s="105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</row>
    <row r="795" spans="1:26" ht="15.75" customHeight="1">
      <c r="A795" s="105"/>
      <c r="B795" s="105"/>
      <c r="C795" s="105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</row>
    <row r="796" spans="1:26" ht="15.75" customHeight="1">
      <c r="A796" s="105"/>
      <c r="B796" s="105"/>
      <c r="C796" s="105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</row>
    <row r="797" spans="1:26" ht="15.75" customHeight="1">
      <c r="A797" s="105"/>
      <c r="B797" s="105"/>
      <c r="C797" s="105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</row>
    <row r="798" spans="1:26" ht="15.75" customHeight="1">
      <c r="A798" s="105"/>
      <c r="B798" s="105"/>
      <c r="C798" s="105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</row>
    <row r="799" spans="1:26" ht="15.75" customHeight="1">
      <c r="A799" s="105"/>
      <c r="B799" s="105"/>
      <c r="C799" s="105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</row>
    <row r="800" spans="1:26" ht="15.75" customHeight="1">
      <c r="A800" s="105"/>
      <c r="B800" s="105"/>
      <c r="C800" s="105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</row>
    <row r="801" spans="1:26" ht="15.75" customHeight="1">
      <c r="A801" s="105"/>
      <c r="B801" s="105"/>
      <c r="C801" s="105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</row>
    <row r="802" spans="1:26" ht="15.75" customHeight="1">
      <c r="A802" s="105"/>
      <c r="B802" s="105"/>
      <c r="C802" s="105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</row>
    <row r="803" spans="1:26" ht="15.75" customHeight="1">
      <c r="A803" s="105"/>
      <c r="B803" s="105"/>
      <c r="C803" s="105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</row>
    <row r="804" spans="1:26" ht="15.75" customHeight="1">
      <c r="A804" s="105"/>
      <c r="B804" s="105"/>
      <c r="C804" s="105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</row>
    <row r="805" spans="1:26" ht="15.75" customHeight="1">
      <c r="A805" s="105"/>
      <c r="B805" s="105"/>
      <c r="C805" s="105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</row>
    <row r="806" spans="1:26" ht="15.75" customHeight="1">
      <c r="A806" s="105"/>
      <c r="B806" s="105"/>
      <c r="C806" s="105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</row>
    <row r="807" spans="1:26" ht="15.75" customHeight="1">
      <c r="A807" s="105"/>
      <c r="B807" s="105"/>
      <c r="C807" s="105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</row>
    <row r="808" spans="1:26" ht="15.75" customHeight="1">
      <c r="A808" s="105"/>
      <c r="B808" s="105"/>
      <c r="C808" s="105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</row>
    <row r="809" spans="1:26" ht="15.75" customHeight="1">
      <c r="A809" s="105"/>
      <c r="B809" s="105"/>
      <c r="C809" s="105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</row>
    <row r="810" spans="1:26" ht="15.75" customHeight="1">
      <c r="A810" s="105"/>
      <c r="B810" s="105"/>
      <c r="C810" s="105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</row>
    <row r="811" spans="1:26" ht="15.75" customHeight="1">
      <c r="A811" s="105"/>
      <c r="B811" s="105"/>
      <c r="C811" s="105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</row>
    <row r="812" spans="1:26" ht="15.75" customHeight="1">
      <c r="A812" s="105"/>
      <c r="B812" s="105"/>
      <c r="C812" s="105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</row>
    <row r="813" spans="1:26" ht="15.75" customHeight="1">
      <c r="A813" s="105"/>
      <c r="B813" s="105"/>
      <c r="C813" s="105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</row>
    <row r="814" spans="1:26" ht="15.75" customHeight="1">
      <c r="A814" s="105"/>
      <c r="B814" s="105"/>
      <c r="C814" s="105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</row>
    <row r="815" spans="1:26" ht="15.75" customHeight="1">
      <c r="A815" s="105"/>
      <c r="B815" s="105"/>
      <c r="C815" s="105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  <c r="Z815" s="105"/>
    </row>
    <row r="816" spans="1:26" ht="15.75" customHeight="1">
      <c r="A816" s="105"/>
      <c r="B816" s="105"/>
      <c r="C816" s="105"/>
      <c r="D816" s="105"/>
      <c r="E816" s="105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  <c r="Z816" s="105"/>
    </row>
    <row r="817" spans="1:26" ht="15.75" customHeight="1">
      <c r="A817" s="105"/>
      <c r="B817" s="105"/>
      <c r="C817" s="105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</row>
    <row r="818" spans="1:26" ht="15.75" customHeight="1">
      <c r="A818" s="105"/>
      <c r="B818" s="105"/>
      <c r="C818" s="105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</row>
    <row r="819" spans="1:26" ht="15.75" customHeight="1">
      <c r="A819" s="105"/>
      <c r="B819" s="105"/>
      <c r="C819" s="105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</row>
    <row r="820" spans="1:26" ht="15.75" customHeight="1">
      <c r="A820" s="105"/>
      <c r="B820" s="105"/>
      <c r="C820" s="105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</row>
    <row r="821" spans="1:26" ht="15.75" customHeight="1">
      <c r="A821" s="105"/>
      <c r="B821" s="105"/>
      <c r="C821" s="105"/>
      <c r="D821" s="105"/>
      <c r="E821" s="105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</row>
    <row r="822" spans="1:26" ht="15.75" customHeight="1">
      <c r="A822" s="105"/>
      <c r="B822" s="105"/>
      <c r="C822" s="105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</row>
    <row r="823" spans="1:26" ht="15.75" customHeight="1">
      <c r="A823" s="105"/>
      <c r="B823" s="105"/>
      <c r="C823" s="105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</row>
    <row r="824" spans="1:26" ht="15.75" customHeight="1">
      <c r="A824" s="105"/>
      <c r="B824" s="105"/>
      <c r="C824" s="105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</row>
    <row r="825" spans="1:26" ht="15.75" customHeight="1">
      <c r="A825" s="105"/>
      <c r="B825" s="105"/>
      <c r="C825" s="105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</row>
    <row r="826" spans="1:26" ht="15.75" customHeight="1">
      <c r="A826" s="105"/>
      <c r="B826" s="105"/>
      <c r="C826" s="105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</row>
    <row r="827" spans="1:26" ht="15.75" customHeight="1">
      <c r="A827" s="105"/>
      <c r="B827" s="105"/>
      <c r="C827" s="105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</row>
    <row r="828" spans="1:26" ht="15.75" customHeight="1">
      <c r="A828" s="105"/>
      <c r="B828" s="105"/>
      <c r="C828" s="105"/>
      <c r="D828" s="105"/>
      <c r="E828" s="105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</row>
    <row r="829" spans="1:26" ht="15.75" customHeight="1">
      <c r="A829" s="105"/>
      <c r="B829" s="105"/>
      <c r="C829" s="105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</row>
    <row r="830" spans="1:26" ht="15.75" customHeight="1">
      <c r="A830" s="105"/>
      <c r="B830" s="105"/>
      <c r="C830" s="105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</row>
    <row r="831" spans="1:26" ht="15.75" customHeight="1">
      <c r="A831" s="105"/>
      <c r="B831" s="105"/>
      <c r="C831" s="105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</row>
    <row r="832" spans="1:26" ht="15.75" customHeight="1">
      <c r="A832" s="105"/>
      <c r="B832" s="105"/>
      <c r="C832" s="105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</row>
    <row r="833" spans="1:26" ht="15.75" customHeight="1">
      <c r="A833" s="105"/>
      <c r="B833" s="105"/>
      <c r="C833" s="105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</row>
    <row r="834" spans="1:26" ht="15.75" customHeight="1">
      <c r="A834" s="105"/>
      <c r="B834" s="105"/>
      <c r="C834" s="105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</row>
    <row r="835" spans="1:26" ht="15.75" customHeight="1">
      <c r="A835" s="105"/>
      <c r="B835" s="105"/>
      <c r="C835" s="105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</row>
    <row r="836" spans="1:26" ht="15.75" customHeight="1">
      <c r="A836" s="105"/>
      <c r="B836" s="105"/>
      <c r="C836" s="105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</row>
    <row r="837" spans="1:26" ht="15.75" customHeight="1">
      <c r="A837" s="105"/>
      <c r="B837" s="105"/>
      <c r="C837" s="105"/>
      <c r="D837" s="105"/>
      <c r="E837" s="105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  <c r="Z837" s="105"/>
    </row>
    <row r="838" spans="1:26" ht="15.75" customHeight="1">
      <c r="A838" s="105"/>
      <c r="B838" s="105"/>
      <c r="C838" s="105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  <c r="Z838" s="105"/>
    </row>
    <row r="839" spans="1:26" ht="15.75" customHeight="1">
      <c r="A839" s="105"/>
      <c r="B839" s="105"/>
      <c r="C839" s="105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</row>
    <row r="840" spans="1:26" ht="15.75" customHeight="1">
      <c r="A840" s="105"/>
      <c r="B840" s="105"/>
      <c r="C840" s="105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</row>
    <row r="841" spans="1:26" ht="15.75" customHeight="1">
      <c r="A841" s="105"/>
      <c r="B841" s="105"/>
      <c r="C841" s="105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</row>
    <row r="842" spans="1:26" ht="15.75" customHeight="1">
      <c r="A842" s="105"/>
      <c r="B842" s="105"/>
      <c r="C842" s="105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</row>
    <row r="843" spans="1:26" ht="15.75" customHeight="1">
      <c r="A843" s="105"/>
      <c r="B843" s="105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</row>
    <row r="844" spans="1:26" ht="15.75" customHeight="1">
      <c r="A844" s="105"/>
      <c r="B844" s="105"/>
      <c r="C844" s="105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</row>
    <row r="845" spans="1:26" ht="15.75" customHeight="1">
      <c r="A845" s="105"/>
      <c r="B845" s="105"/>
      <c r="C845" s="105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</row>
    <row r="846" spans="1:26" ht="15.75" customHeight="1">
      <c r="A846" s="105"/>
      <c r="B846" s="105"/>
      <c r="C846" s="105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</row>
    <row r="847" spans="1:26" ht="15.75" customHeight="1">
      <c r="A847" s="105"/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</row>
    <row r="848" spans="1:26" ht="15.75" customHeight="1">
      <c r="A848" s="105"/>
      <c r="B848" s="105"/>
      <c r="C848" s="105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</row>
    <row r="849" spans="1:26" ht="15.75" customHeight="1">
      <c r="A849" s="105"/>
      <c r="B849" s="105"/>
      <c r="C849" s="105"/>
      <c r="D849" s="105"/>
      <c r="E849" s="105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  <c r="Z849" s="105"/>
    </row>
    <row r="850" spans="1:26" ht="15.75" customHeight="1">
      <c r="A850" s="105"/>
      <c r="B850" s="105"/>
      <c r="C850" s="105"/>
      <c r="D850" s="105"/>
      <c r="E850" s="105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  <c r="Z850" s="105"/>
    </row>
    <row r="851" spans="1:26" ht="15.75" customHeight="1">
      <c r="A851" s="105"/>
      <c r="B851" s="105"/>
      <c r="C851" s="105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  <c r="Z851" s="105"/>
    </row>
    <row r="852" spans="1:26" ht="15.75" customHeight="1">
      <c r="A852" s="105"/>
      <c r="B852" s="105"/>
      <c r="C852" s="105"/>
      <c r="D852" s="105"/>
      <c r="E852" s="105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  <c r="Z852" s="105"/>
    </row>
    <row r="853" spans="1:26" ht="15.75" customHeight="1">
      <c r="A853" s="105"/>
      <c r="B853" s="105"/>
      <c r="C853" s="105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  <c r="Z853" s="105"/>
    </row>
    <row r="854" spans="1:26" ht="15.75" customHeight="1">
      <c r="A854" s="105"/>
      <c r="B854" s="105"/>
      <c r="C854" s="105"/>
      <c r="D854" s="105"/>
      <c r="E854" s="105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  <c r="Z854" s="105"/>
    </row>
    <row r="855" spans="1:26" ht="15.75" customHeight="1">
      <c r="A855" s="105"/>
      <c r="B855" s="105"/>
      <c r="C855" s="105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  <c r="Z855" s="105"/>
    </row>
    <row r="856" spans="1:26" ht="15.75" customHeight="1">
      <c r="A856" s="105"/>
      <c r="B856" s="105"/>
      <c r="C856" s="105"/>
      <c r="D856" s="105"/>
      <c r="E856" s="105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  <c r="Z856" s="105"/>
    </row>
    <row r="857" spans="1:26" ht="15.75" customHeight="1">
      <c r="A857" s="105"/>
      <c r="B857" s="105"/>
      <c r="C857" s="105"/>
      <c r="D857" s="105"/>
      <c r="E857" s="105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  <c r="Z857" s="105"/>
    </row>
    <row r="858" spans="1:26" ht="15.75" customHeight="1">
      <c r="A858" s="105"/>
      <c r="B858" s="105"/>
      <c r="C858" s="105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</row>
    <row r="859" spans="1:26" ht="15.75" customHeight="1">
      <c r="A859" s="105"/>
      <c r="B859" s="105"/>
      <c r="C859" s="105"/>
      <c r="D859" s="105"/>
      <c r="E859" s="105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  <c r="Z859" s="105"/>
    </row>
    <row r="860" spans="1:26" ht="15.75" customHeight="1">
      <c r="A860" s="105"/>
      <c r="B860" s="105"/>
      <c r="C860" s="105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  <c r="Z860" s="105"/>
    </row>
    <row r="861" spans="1:26" ht="15.75" customHeight="1">
      <c r="A861" s="105"/>
      <c r="B861" s="105"/>
      <c r="C861" s="105"/>
      <c r="D861" s="105"/>
      <c r="E861" s="105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</row>
    <row r="862" spans="1:26" ht="15.75" customHeight="1">
      <c r="A862" s="105"/>
      <c r="B862" s="105"/>
      <c r="C862" s="105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  <c r="Z862" s="105"/>
    </row>
    <row r="863" spans="1:26" ht="15.75" customHeight="1">
      <c r="A863" s="105"/>
      <c r="B863" s="105"/>
      <c r="C863" s="105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</row>
    <row r="864" spans="1:26" ht="15.75" customHeight="1">
      <c r="A864" s="105"/>
      <c r="B864" s="105"/>
      <c r="C864" s="105"/>
      <c r="D864" s="105"/>
      <c r="E864" s="105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  <c r="Z864" s="105"/>
    </row>
    <row r="865" spans="1:26" ht="15.75" customHeight="1">
      <c r="A865" s="105"/>
      <c r="B865" s="105"/>
      <c r="C865" s="105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  <c r="Z865" s="105"/>
    </row>
    <row r="866" spans="1:26" ht="15.75" customHeight="1">
      <c r="A866" s="105"/>
      <c r="B866" s="105"/>
      <c r="C866" s="105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  <c r="Z866" s="105"/>
    </row>
    <row r="867" spans="1:26" ht="15.75" customHeight="1">
      <c r="A867" s="105"/>
      <c r="B867" s="105"/>
      <c r="C867" s="105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  <c r="Z867" s="105"/>
    </row>
    <row r="868" spans="1:26" ht="15.75" customHeight="1">
      <c r="A868" s="105"/>
      <c r="B868" s="105"/>
      <c r="C868" s="105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  <c r="Z868" s="105"/>
    </row>
    <row r="869" spans="1:26" ht="15.75" customHeight="1">
      <c r="A869" s="105"/>
      <c r="B869" s="105"/>
      <c r="C869" s="105"/>
      <c r="D869" s="105"/>
      <c r="E869" s="105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  <c r="Z869" s="105"/>
    </row>
    <row r="870" spans="1:26" ht="15.75" customHeight="1">
      <c r="A870" s="105"/>
      <c r="B870" s="105"/>
      <c r="C870" s="105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  <c r="Z870" s="105"/>
    </row>
    <row r="871" spans="1:26" ht="15.75" customHeight="1">
      <c r="A871" s="105"/>
      <c r="B871" s="105"/>
      <c r="C871" s="105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  <c r="Z871" s="105"/>
    </row>
    <row r="872" spans="1:26" ht="15.75" customHeight="1">
      <c r="A872" s="105"/>
      <c r="B872" s="105"/>
      <c r="C872" s="105"/>
      <c r="D872" s="105"/>
      <c r="E872" s="105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  <c r="Z872" s="105"/>
    </row>
    <row r="873" spans="1:26" ht="15.75" customHeight="1">
      <c r="A873" s="105"/>
      <c r="B873" s="105"/>
      <c r="C873" s="105"/>
      <c r="D873" s="105"/>
      <c r="E873" s="105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</row>
    <row r="874" spans="1:26" ht="15.75" customHeight="1">
      <c r="A874" s="105"/>
      <c r="B874" s="105"/>
      <c r="C874" s="105"/>
      <c r="D874" s="105"/>
      <c r="E874" s="105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  <c r="Z874" s="105"/>
    </row>
    <row r="875" spans="1:26" ht="15.75" customHeight="1">
      <c r="A875" s="105"/>
      <c r="B875" s="105"/>
      <c r="C875" s="105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  <c r="Z875" s="105"/>
    </row>
    <row r="876" spans="1:26" ht="15.75" customHeight="1">
      <c r="A876" s="105"/>
      <c r="B876" s="105"/>
      <c r="C876" s="105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  <c r="Z876" s="105"/>
    </row>
    <row r="877" spans="1:26" ht="15.75" customHeight="1">
      <c r="A877" s="105"/>
      <c r="B877" s="105"/>
      <c r="C877" s="105"/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  <c r="Z877" s="105"/>
    </row>
    <row r="878" spans="1:26" ht="15.75" customHeight="1">
      <c r="A878" s="105"/>
      <c r="B878" s="105"/>
      <c r="C878" s="105"/>
      <c r="D878" s="105"/>
      <c r="E878" s="105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  <c r="Z878" s="105"/>
    </row>
    <row r="879" spans="1:26" ht="15.75" customHeight="1">
      <c r="A879" s="105"/>
      <c r="B879" s="105"/>
      <c r="C879" s="105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  <c r="Z879" s="105"/>
    </row>
    <row r="880" spans="1:26" ht="15.75" customHeight="1">
      <c r="A880" s="105"/>
      <c r="B880" s="105"/>
      <c r="C880" s="105"/>
      <c r="D880" s="105"/>
      <c r="E880" s="105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  <c r="Z880" s="105"/>
    </row>
    <row r="881" spans="1:26" ht="15.75" customHeight="1">
      <c r="A881" s="105"/>
      <c r="B881" s="105"/>
      <c r="C881" s="105"/>
      <c r="D881" s="105"/>
      <c r="E881" s="105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  <c r="Z881" s="105"/>
    </row>
    <row r="882" spans="1:26" ht="15.75" customHeight="1">
      <c r="A882" s="105"/>
      <c r="B882" s="105"/>
      <c r="C882" s="105"/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  <c r="Z882" s="105"/>
    </row>
    <row r="883" spans="1:26" ht="15.75" customHeight="1">
      <c r="A883" s="105"/>
      <c r="B883" s="105"/>
      <c r="C883" s="105"/>
      <c r="D883" s="105"/>
      <c r="E883" s="105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  <c r="Z883" s="105"/>
    </row>
    <row r="884" spans="1:26" ht="15.75" customHeight="1">
      <c r="A884" s="105"/>
      <c r="B884" s="105"/>
      <c r="C884" s="105"/>
      <c r="D884" s="105"/>
      <c r="E884" s="105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  <c r="Z884" s="105"/>
    </row>
    <row r="885" spans="1:26" ht="15.75" customHeight="1">
      <c r="A885" s="105"/>
      <c r="B885" s="105"/>
      <c r="C885" s="105"/>
      <c r="D885" s="105"/>
      <c r="E885" s="105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  <c r="Z885" s="105"/>
    </row>
    <row r="886" spans="1:26" ht="15.75" customHeight="1">
      <c r="A886" s="105"/>
      <c r="B886" s="105"/>
      <c r="C886" s="105"/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  <c r="Z886" s="105"/>
    </row>
    <row r="887" spans="1:26" ht="15.75" customHeight="1">
      <c r="A887" s="105"/>
      <c r="B887" s="105"/>
      <c r="C887" s="105"/>
      <c r="D887" s="105"/>
      <c r="E887" s="105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  <c r="Z887" s="105"/>
    </row>
    <row r="888" spans="1:26" ht="15.75" customHeight="1">
      <c r="A888" s="105"/>
      <c r="B888" s="105"/>
      <c r="C888" s="105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  <c r="Z888" s="105"/>
    </row>
    <row r="889" spans="1:26" ht="15.75" customHeight="1">
      <c r="A889" s="105"/>
      <c r="B889" s="105"/>
      <c r="C889" s="105"/>
      <c r="D889" s="105"/>
      <c r="E889" s="105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  <c r="Z889" s="105"/>
    </row>
    <row r="890" spans="1:26" ht="15.75" customHeight="1">
      <c r="A890" s="105"/>
      <c r="B890" s="105"/>
      <c r="C890" s="105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  <c r="Z890" s="105"/>
    </row>
    <row r="891" spans="1:26" ht="15.75" customHeight="1">
      <c r="A891" s="105"/>
      <c r="B891" s="105"/>
      <c r="C891" s="105"/>
      <c r="D891" s="105"/>
      <c r="E891" s="105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  <c r="Z891" s="105"/>
    </row>
    <row r="892" spans="1:26" ht="15.75" customHeight="1">
      <c r="A892" s="105"/>
      <c r="B892" s="105"/>
      <c r="C892" s="105"/>
      <c r="D892" s="105"/>
      <c r="E892" s="105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  <c r="Z892" s="105"/>
    </row>
    <row r="893" spans="1:26" ht="15.75" customHeight="1">
      <c r="A893" s="105"/>
      <c r="B893" s="105"/>
      <c r="C893" s="105"/>
      <c r="D893" s="105"/>
      <c r="E893" s="105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  <c r="Z893" s="105"/>
    </row>
    <row r="894" spans="1:26" ht="15.75" customHeight="1">
      <c r="A894" s="105"/>
      <c r="B894" s="105"/>
      <c r="C894" s="105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  <c r="Z894" s="105"/>
    </row>
    <row r="895" spans="1:26" ht="15.75" customHeight="1">
      <c r="A895" s="105"/>
      <c r="B895" s="105"/>
      <c r="C895" s="105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  <c r="Z895" s="105"/>
    </row>
    <row r="896" spans="1:26" ht="15.75" customHeight="1">
      <c r="A896" s="105"/>
      <c r="B896" s="105"/>
      <c r="C896" s="105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  <c r="Z896" s="105"/>
    </row>
    <row r="897" spans="1:26" ht="15.75" customHeight="1">
      <c r="A897" s="105"/>
      <c r="B897" s="105"/>
      <c r="C897" s="105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  <c r="Z897" s="105"/>
    </row>
    <row r="898" spans="1:26" ht="15.75" customHeight="1">
      <c r="A898" s="105"/>
      <c r="B898" s="105"/>
      <c r="C898" s="105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  <c r="Z898" s="105"/>
    </row>
    <row r="899" spans="1:26" ht="15.75" customHeight="1">
      <c r="A899" s="105"/>
      <c r="B899" s="105"/>
      <c r="C899" s="105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  <c r="Z899" s="105"/>
    </row>
    <row r="900" spans="1:26" ht="15.75" customHeight="1">
      <c r="A900" s="105"/>
      <c r="B900" s="105"/>
      <c r="C900" s="105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  <c r="Z900" s="105"/>
    </row>
    <row r="901" spans="1:26" ht="15.75" customHeight="1">
      <c r="A901" s="105"/>
      <c r="B901" s="105"/>
      <c r="C901" s="105"/>
      <c r="D901" s="105"/>
      <c r="E901" s="105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  <c r="Z901" s="105"/>
    </row>
    <row r="902" spans="1:26" ht="15.75" customHeight="1">
      <c r="A902" s="105"/>
      <c r="B902" s="105"/>
      <c r="C902" s="105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  <c r="Z902" s="105"/>
    </row>
    <row r="903" spans="1:26" ht="15.75" customHeight="1">
      <c r="A903" s="105"/>
      <c r="B903" s="105"/>
      <c r="C903" s="105"/>
      <c r="D903" s="105"/>
      <c r="E903" s="105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  <c r="Z903" s="105"/>
    </row>
    <row r="904" spans="1:26" ht="15.75" customHeight="1">
      <c r="A904" s="105"/>
      <c r="B904" s="105"/>
      <c r="C904" s="105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  <c r="Z904" s="105"/>
    </row>
    <row r="905" spans="1:26" ht="15.75" customHeight="1">
      <c r="A905" s="105"/>
      <c r="B905" s="105"/>
      <c r="C905" s="105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  <c r="Z905" s="105"/>
    </row>
    <row r="906" spans="1:26" ht="15.75" customHeight="1">
      <c r="A906" s="105"/>
      <c r="B906" s="105"/>
      <c r="C906" s="105"/>
      <c r="D906" s="105"/>
      <c r="E906" s="105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  <c r="Z906" s="105"/>
    </row>
    <row r="907" spans="1:26" ht="15.75" customHeight="1">
      <c r="A907" s="105"/>
      <c r="B907" s="105"/>
      <c r="C907" s="105"/>
      <c r="D907" s="105"/>
      <c r="E907" s="105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  <c r="Z907" s="105"/>
    </row>
    <row r="908" spans="1:26" ht="15.75" customHeight="1">
      <c r="A908" s="105"/>
      <c r="B908" s="105"/>
      <c r="C908" s="105"/>
      <c r="D908" s="105"/>
      <c r="E908" s="105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  <c r="Z908" s="105"/>
    </row>
    <row r="909" spans="1:26" ht="15.75" customHeight="1">
      <c r="A909" s="105"/>
      <c r="B909" s="105"/>
      <c r="C909" s="105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  <c r="Z909" s="105"/>
    </row>
    <row r="910" spans="1:26" ht="15.75" customHeight="1">
      <c r="A910" s="105"/>
      <c r="B910" s="105"/>
      <c r="C910" s="105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  <c r="Z910" s="105"/>
    </row>
    <row r="911" spans="1:26" ht="15.75" customHeight="1">
      <c r="A911" s="105"/>
      <c r="B911" s="105"/>
      <c r="C911" s="105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  <c r="Z911" s="105"/>
    </row>
    <row r="912" spans="1:26" ht="15.75" customHeight="1">
      <c r="A912" s="105"/>
      <c r="B912" s="105"/>
      <c r="C912" s="105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  <c r="Z912" s="105"/>
    </row>
    <row r="913" spans="1:26" ht="15.75" customHeight="1">
      <c r="A913" s="105"/>
      <c r="B913" s="105"/>
      <c r="C913" s="105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  <c r="Z913" s="105"/>
    </row>
    <row r="914" spans="1:26" ht="15.75" customHeight="1">
      <c r="A914" s="105"/>
      <c r="B914" s="105"/>
      <c r="C914" s="105"/>
      <c r="D914" s="105"/>
      <c r="E914" s="105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  <c r="Z914" s="105"/>
    </row>
    <row r="915" spans="1:26" ht="15.75" customHeight="1">
      <c r="A915" s="105"/>
      <c r="B915" s="105"/>
      <c r="C915" s="105"/>
      <c r="D915" s="105"/>
      <c r="E915" s="105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  <c r="Z915" s="105"/>
    </row>
    <row r="916" spans="1:26" ht="15.75" customHeight="1">
      <c r="A916" s="105"/>
      <c r="B916" s="105"/>
      <c r="C916" s="105"/>
      <c r="D916" s="105"/>
      <c r="E916" s="105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  <c r="Z916" s="105"/>
    </row>
    <row r="917" spans="1:26" ht="15.75" customHeight="1">
      <c r="A917" s="105"/>
      <c r="B917" s="105"/>
      <c r="C917" s="105"/>
      <c r="D917" s="105"/>
      <c r="E917" s="105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  <c r="Z917" s="105"/>
    </row>
    <row r="918" spans="1:26" ht="15.75" customHeight="1">
      <c r="A918" s="105"/>
      <c r="B918" s="105"/>
      <c r="C918" s="105"/>
      <c r="D918" s="105"/>
      <c r="E918" s="105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  <c r="Z918" s="105"/>
    </row>
    <row r="919" spans="1:26" ht="15.75" customHeight="1">
      <c r="A919" s="105"/>
      <c r="B919" s="105"/>
      <c r="C919" s="105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  <c r="Z919" s="105"/>
    </row>
    <row r="920" spans="1:26" ht="15.75" customHeight="1">
      <c r="A920" s="105"/>
      <c r="B920" s="105"/>
      <c r="C920" s="105"/>
      <c r="D920" s="105"/>
      <c r="E920" s="105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  <c r="Z920" s="105"/>
    </row>
    <row r="921" spans="1:26" ht="15.75" customHeight="1">
      <c r="A921" s="105"/>
      <c r="B921" s="105"/>
      <c r="C921" s="105"/>
      <c r="D921" s="105"/>
      <c r="E921" s="105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  <c r="Z921" s="105"/>
    </row>
    <row r="922" spans="1:26" ht="15.75" customHeight="1">
      <c r="A922" s="105"/>
      <c r="B922" s="105"/>
      <c r="C922" s="105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  <c r="Z922" s="105"/>
    </row>
    <row r="923" spans="1:26" ht="15.75" customHeight="1">
      <c r="A923" s="105"/>
      <c r="B923" s="105"/>
      <c r="C923" s="105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  <c r="Z923" s="105"/>
    </row>
    <row r="924" spans="1:26" ht="15.75" customHeight="1">
      <c r="A924" s="105"/>
      <c r="B924" s="105"/>
      <c r="C924" s="105"/>
      <c r="D924" s="105"/>
      <c r="E924" s="105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  <c r="Z924" s="105"/>
    </row>
    <row r="925" spans="1:26" ht="15.75" customHeight="1">
      <c r="A925" s="105"/>
      <c r="B925" s="105"/>
      <c r="C925" s="105"/>
      <c r="D925" s="105"/>
      <c r="E925" s="105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V925" s="105"/>
      <c r="W925" s="105"/>
      <c r="X925" s="105"/>
      <c r="Y925" s="105"/>
      <c r="Z925" s="105"/>
    </row>
    <row r="926" spans="1:26" ht="15.75" customHeight="1">
      <c r="A926" s="105"/>
      <c r="B926" s="105"/>
      <c r="C926" s="105"/>
      <c r="D926" s="105"/>
      <c r="E926" s="105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V926" s="105"/>
      <c r="W926" s="105"/>
      <c r="X926" s="105"/>
      <c r="Y926" s="105"/>
      <c r="Z926" s="105"/>
    </row>
    <row r="927" spans="1:26" ht="15.75" customHeight="1">
      <c r="A927" s="105"/>
      <c r="B927" s="105"/>
      <c r="C927" s="105"/>
      <c r="D927" s="105"/>
      <c r="E927" s="105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  <c r="Z927" s="105"/>
    </row>
    <row r="928" spans="1:26" ht="15.75" customHeight="1">
      <c r="A928" s="105"/>
      <c r="B928" s="105"/>
      <c r="C928" s="105"/>
      <c r="D928" s="105"/>
      <c r="E928" s="105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  <c r="Z928" s="105"/>
    </row>
    <row r="929" spans="1:26" ht="15.75" customHeight="1">
      <c r="A929" s="105"/>
      <c r="B929" s="105"/>
      <c r="C929" s="105"/>
      <c r="D929" s="105"/>
      <c r="E929" s="105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  <c r="Z929" s="105"/>
    </row>
    <row r="930" spans="1:26" ht="15.75" customHeight="1">
      <c r="A930" s="105"/>
      <c r="B930" s="105"/>
      <c r="C930" s="105"/>
      <c r="D930" s="105"/>
      <c r="E930" s="105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  <c r="Z930" s="105"/>
    </row>
    <row r="931" spans="1:26" ht="15.75" customHeight="1">
      <c r="A931" s="105"/>
      <c r="B931" s="105"/>
      <c r="C931" s="105"/>
      <c r="D931" s="105"/>
      <c r="E931" s="105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  <c r="Z931" s="105"/>
    </row>
    <row r="932" spans="1:26" ht="15.75" customHeight="1">
      <c r="A932" s="105"/>
      <c r="B932" s="105"/>
      <c r="C932" s="105"/>
      <c r="D932" s="105"/>
      <c r="E932" s="105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  <c r="Z932" s="105"/>
    </row>
    <row r="933" spans="1:26" ht="15.75" customHeight="1">
      <c r="A933" s="105"/>
      <c r="B933" s="105"/>
      <c r="C933" s="105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  <c r="Z933" s="105"/>
    </row>
    <row r="934" spans="1:26" ht="15.75" customHeight="1">
      <c r="A934" s="105"/>
      <c r="B934" s="105"/>
      <c r="C934" s="105"/>
      <c r="D934" s="105"/>
      <c r="E934" s="105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  <c r="Z934" s="105"/>
    </row>
    <row r="935" spans="1:26" ht="15.75" customHeight="1">
      <c r="A935" s="105"/>
      <c r="B935" s="105"/>
      <c r="C935" s="105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  <c r="Z935" s="105"/>
    </row>
    <row r="936" spans="1:26" ht="15.75" customHeight="1">
      <c r="A936" s="105"/>
      <c r="B936" s="105"/>
      <c r="C936" s="105"/>
      <c r="D936" s="105"/>
      <c r="E936" s="105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  <c r="Z936" s="105"/>
    </row>
    <row r="937" spans="1:26" ht="15.75" customHeight="1">
      <c r="A937" s="105"/>
      <c r="B937" s="105"/>
      <c r="C937" s="105"/>
      <c r="D937" s="105"/>
      <c r="E937" s="105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  <c r="Z937" s="105"/>
    </row>
    <row r="938" spans="1:26" ht="15.75" customHeight="1">
      <c r="A938" s="105"/>
      <c r="B938" s="105"/>
      <c r="C938" s="105"/>
      <c r="D938" s="105"/>
      <c r="E938" s="105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  <c r="Z938" s="105"/>
    </row>
    <row r="939" spans="1:26" ht="15.75" customHeight="1">
      <c r="A939" s="105"/>
      <c r="B939" s="105"/>
      <c r="C939" s="105"/>
      <c r="D939" s="105"/>
      <c r="E939" s="105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  <c r="Z939" s="105"/>
    </row>
    <row r="940" spans="1:26" ht="15.75" customHeight="1">
      <c r="A940" s="105"/>
      <c r="B940" s="105"/>
      <c r="C940" s="105"/>
      <c r="D940" s="105"/>
      <c r="E940" s="105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  <c r="Z940" s="105"/>
    </row>
    <row r="941" spans="1:26" ht="15.75" customHeight="1">
      <c r="A941" s="105"/>
      <c r="B941" s="105"/>
      <c r="C941" s="105"/>
      <c r="D941" s="105"/>
      <c r="E941" s="105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  <c r="Z941" s="105"/>
    </row>
    <row r="942" spans="1:26" ht="15.75" customHeight="1">
      <c r="A942" s="105"/>
      <c r="B942" s="105"/>
      <c r="C942" s="105"/>
      <c r="D942" s="105"/>
      <c r="E942" s="105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  <c r="Z942" s="105"/>
    </row>
    <row r="943" spans="1:26" ht="15.75" customHeight="1">
      <c r="A943" s="105"/>
      <c r="B943" s="105"/>
      <c r="C943" s="105"/>
      <c r="D943" s="105"/>
      <c r="E943" s="105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  <c r="Z943" s="105"/>
    </row>
    <row r="944" spans="1:26" ht="15.75" customHeight="1">
      <c r="A944" s="105"/>
      <c r="B944" s="105"/>
      <c r="C944" s="105"/>
      <c r="D944" s="105"/>
      <c r="E944" s="105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  <c r="Z944" s="105"/>
    </row>
    <row r="945" spans="1:26" ht="15.75" customHeight="1">
      <c r="A945" s="105"/>
      <c r="B945" s="105"/>
      <c r="C945" s="105"/>
      <c r="D945" s="105"/>
      <c r="E945" s="105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  <c r="Z945" s="105"/>
    </row>
    <row r="946" spans="1:26" ht="15.75" customHeight="1">
      <c r="A946" s="105"/>
      <c r="B946" s="105"/>
      <c r="C946" s="105"/>
      <c r="D946" s="105"/>
      <c r="E946" s="105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  <c r="Z946" s="105"/>
    </row>
    <row r="947" spans="1:26" ht="15.75" customHeight="1">
      <c r="A947" s="105"/>
      <c r="B947" s="105"/>
      <c r="C947" s="105"/>
      <c r="D947" s="105"/>
      <c r="E947" s="105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  <c r="Z947" s="105"/>
    </row>
    <row r="948" spans="1:26" ht="15.75" customHeight="1">
      <c r="A948" s="105"/>
      <c r="B948" s="105"/>
      <c r="C948" s="105"/>
      <c r="D948" s="105"/>
      <c r="E948" s="105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V948" s="105"/>
      <c r="W948" s="105"/>
      <c r="X948" s="105"/>
      <c r="Y948" s="105"/>
      <c r="Z948" s="105"/>
    </row>
    <row r="949" spans="1:26" ht="15.75" customHeight="1">
      <c r="A949" s="105"/>
      <c r="B949" s="105"/>
      <c r="C949" s="105"/>
      <c r="D949" s="105"/>
      <c r="E949" s="105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  <c r="Z949" s="105"/>
    </row>
    <row r="950" spans="1:26" ht="15.75" customHeight="1">
      <c r="A950" s="105"/>
      <c r="B950" s="105"/>
      <c r="C950" s="105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  <c r="Z950" s="105"/>
    </row>
    <row r="951" spans="1:26" ht="15.75" customHeight="1">
      <c r="A951" s="105"/>
      <c r="B951" s="105"/>
      <c r="C951" s="105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  <c r="Z951" s="105"/>
    </row>
    <row r="952" spans="1:26" ht="15.75" customHeight="1">
      <c r="A952" s="105"/>
      <c r="B952" s="105"/>
      <c r="C952" s="105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  <c r="Z952" s="105"/>
    </row>
    <row r="953" spans="1:26" ht="15.75" customHeight="1">
      <c r="A953" s="105"/>
      <c r="B953" s="105"/>
      <c r="C953" s="105"/>
      <c r="D953" s="105"/>
      <c r="E953" s="105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  <c r="Z953" s="105"/>
    </row>
    <row r="954" spans="1:26" ht="15.75" customHeight="1">
      <c r="A954" s="105"/>
      <c r="B954" s="105"/>
      <c r="C954" s="105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  <c r="Z954" s="105"/>
    </row>
    <row r="955" spans="1:26" ht="15.75" customHeight="1">
      <c r="A955" s="105"/>
      <c r="B955" s="105"/>
      <c r="C955" s="105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  <c r="Z955" s="105"/>
    </row>
    <row r="956" spans="1:26" ht="15.75" customHeight="1">
      <c r="A956" s="105"/>
      <c r="B956" s="105"/>
      <c r="C956" s="105"/>
      <c r="D956" s="105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  <c r="Z956" s="105"/>
    </row>
    <row r="957" spans="1:26" ht="15.75" customHeight="1">
      <c r="A957" s="105"/>
      <c r="B957" s="105"/>
      <c r="C957" s="105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  <c r="Z957" s="105"/>
    </row>
    <row r="958" spans="1:26" ht="15.75" customHeight="1">
      <c r="A958" s="105"/>
      <c r="B958" s="105"/>
      <c r="C958" s="105"/>
      <c r="D958" s="105"/>
      <c r="E958" s="105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  <c r="Z958" s="105"/>
    </row>
    <row r="959" spans="1:26" ht="15.75" customHeight="1">
      <c r="A959" s="105"/>
      <c r="B959" s="105"/>
      <c r="C959" s="105"/>
      <c r="D959" s="105"/>
      <c r="E959" s="105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  <c r="Z959" s="105"/>
    </row>
    <row r="960" spans="1:26" ht="15.75" customHeight="1">
      <c r="A960" s="105"/>
      <c r="B960" s="105"/>
      <c r="C960" s="105"/>
      <c r="D960" s="105"/>
      <c r="E960" s="105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  <c r="Z960" s="105"/>
    </row>
    <row r="961" spans="1:26" ht="15.75" customHeight="1">
      <c r="A961" s="105"/>
      <c r="B961" s="105"/>
      <c r="C961" s="105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  <c r="Z961" s="105"/>
    </row>
    <row r="962" spans="1:26" ht="15.75" customHeight="1">
      <c r="A962" s="105"/>
      <c r="B962" s="105"/>
      <c r="C962" s="105"/>
      <c r="D962" s="105"/>
      <c r="E962" s="105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  <c r="Z962" s="105"/>
    </row>
    <row r="963" spans="1:26" ht="15.75" customHeight="1">
      <c r="A963" s="105"/>
      <c r="B963" s="105"/>
      <c r="C963" s="105"/>
      <c r="D963" s="105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  <c r="Z963" s="105"/>
    </row>
    <row r="964" spans="1:26" ht="15.75" customHeight="1">
      <c r="A964" s="105"/>
      <c r="B964" s="105"/>
      <c r="C964" s="105"/>
      <c r="D964" s="105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  <c r="Z964" s="105"/>
    </row>
    <row r="965" spans="1:26" ht="15.75" customHeight="1">
      <c r="A965" s="105"/>
      <c r="B965" s="105"/>
      <c r="C965" s="105"/>
      <c r="D965" s="105"/>
      <c r="E965" s="105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  <c r="Z965" s="105"/>
    </row>
    <row r="966" spans="1:26" ht="15.75" customHeight="1">
      <c r="A966" s="105"/>
      <c r="B966" s="105"/>
      <c r="C966" s="105"/>
      <c r="D966" s="105"/>
      <c r="E966" s="105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  <c r="Z966" s="105"/>
    </row>
    <row r="967" spans="1:26" ht="15.75" customHeight="1">
      <c r="A967" s="105"/>
      <c r="B967" s="105"/>
      <c r="C967" s="105"/>
      <c r="D967" s="105"/>
      <c r="E967" s="105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  <c r="Z967" s="105"/>
    </row>
    <row r="968" spans="1:26" ht="15.75" customHeight="1">
      <c r="A968" s="105"/>
      <c r="B968" s="105"/>
      <c r="C968" s="105"/>
      <c r="D968" s="105"/>
      <c r="E968" s="105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  <c r="Z968" s="105"/>
    </row>
    <row r="969" spans="1:26" ht="15.75" customHeight="1">
      <c r="A969" s="105"/>
      <c r="B969" s="105"/>
      <c r="C969" s="105"/>
      <c r="D969" s="105"/>
      <c r="E969" s="105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  <c r="Z969" s="105"/>
    </row>
    <row r="970" spans="1:26" ht="15.75" customHeight="1">
      <c r="A970" s="105"/>
      <c r="B970" s="105"/>
      <c r="C970" s="105"/>
      <c r="D970" s="105"/>
      <c r="E970" s="105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  <c r="Y970" s="105"/>
      <c r="Z970" s="105"/>
    </row>
    <row r="971" spans="1:26" ht="15.75" customHeight="1">
      <c r="A971" s="105"/>
      <c r="B971" s="105"/>
      <c r="C971" s="105"/>
      <c r="D971" s="105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  <c r="Z971" s="105"/>
    </row>
    <row r="972" spans="1:26" ht="15.75" customHeight="1">
      <c r="A972" s="105"/>
      <c r="B972" s="105"/>
      <c r="C972" s="105"/>
      <c r="D972" s="105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  <c r="Z972" s="105"/>
    </row>
    <row r="973" spans="1:26" ht="15.75" customHeight="1">
      <c r="A973" s="105"/>
      <c r="B973" s="105"/>
      <c r="C973" s="105"/>
      <c r="D973" s="105"/>
      <c r="E973" s="105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  <c r="Z973" s="105"/>
    </row>
    <row r="974" spans="1:26" ht="15.75" customHeight="1">
      <c r="A974" s="105"/>
      <c r="B974" s="105"/>
      <c r="C974" s="105"/>
      <c r="D974" s="105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  <c r="Z974" s="105"/>
    </row>
    <row r="975" spans="1:26" ht="15.75" customHeight="1">
      <c r="A975" s="105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</row>
    <row r="976" spans="1:26" ht="15.75" customHeight="1">
      <c r="A976" s="105"/>
      <c r="B976" s="105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</row>
    <row r="977" spans="1:26" ht="15.75" customHeight="1">
      <c r="A977" s="105"/>
      <c r="B977" s="105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</row>
    <row r="978" spans="1:26" ht="15.75" customHeight="1">
      <c r="A978" s="105"/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</row>
    <row r="979" spans="1:26" ht="15.75" customHeight="1">
      <c r="A979" s="105"/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</row>
    <row r="980" spans="1:26" ht="15.75" customHeight="1">
      <c r="A980" s="105"/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</row>
    <row r="981" spans="1:26" ht="15.75" customHeight="1">
      <c r="A981" s="105"/>
      <c r="B981" s="105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</row>
    <row r="982" spans="1:26" ht="15.75" customHeight="1">
      <c r="A982" s="105"/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</row>
    <row r="983" spans="1:26" ht="15.75" customHeight="1">
      <c r="A983" s="105"/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</row>
    <row r="984" spans="1:26" ht="15.75" customHeight="1">
      <c r="A984" s="105"/>
      <c r="B984" s="105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</row>
    <row r="985" spans="1:26" ht="15.75" customHeight="1">
      <c r="A985" s="105"/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</row>
    <row r="986" spans="1:26" ht="15.75" customHeight="1">
      <c r="A986" s="105"/>
      <c r="B986" s="105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</row>
    <row r="987" spans="1:26" ht="15.75" customHeight="1">
      <c r="A987" s="105"/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</row>
    <row r="988" spans="1:26" ht="15.75" customHeight="1">
      <c r="A988" s="105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</row>
    <row r="989" spans="1:26" ht="15.75" customHeight="1">
      <c r="A989" s="105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</row>
    <row r="990" spans="1:26" ht="15.75" customHeight="1">
      <c r="A990" s="105"/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</row>
    <row r="991" spans="1:26" ht="15.75" customHeight="1">
      <c r="A991" s="105"/>
      <c r="B991" s="105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  <c r="Z991" s="105"/>
    </row>
    <row r="992" spans="1:26" ht="15.75" customHeight="1">
      <c r="A992" s="105"/>
      <c r="B992" s="105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  <c r="Z992" s="105"/>
    </row>
    <row r="993" spans="1:26" ht="15.75" customHeight="1">
      <c r="A993" s="105"/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</row>
    <row r="994" spans="1:26" ht="15.75" customHeight="1">
      <c r="A994" s="105"/>
      <c r="B994" s="105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  <c r="Z994" s="105"/>
    </row>
    <row r="995" spans="1:26" ht="15.75" customHeight="1">
      <c r="A995" s="105"/>
      <c r="B995" s="105"/>
      <c r="C995" s="105"/>
      <c r="D995" s="105"/>
      <c r="E995" s="105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  <c r="V995" s="105"/>
      <c r="W995" s="105"/>
      <c r="X995" s="105"/>
      <c r="Y995" s="105"/>
      <c r="Z995" s="105"/>
    </row>
    <row r="996" spans="1:26" ht="15.75" customHeight="1">
      <c r="A996" s="105"/>
      <c r="B996" s="105"/>
      <c r="C996" s="105"/>
      <c r="D996" s="105"/>
      <c r="E996" s="105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  <c r="V996" s="105"/>
      <c r="W996" s="105"/>
      <c r="X996" s="105"/>
      <c r="Y996" s="105"/>
      <c r="Z996" s="105"/>
    </row>
    <row r="997" spans="1:26" ht="15.75" customHeight="1">
      <c r="A997" s="105"/>
      <c r="B997" s="105"/>
      <c r="C997" s="105"/>
      <c r="D997" s="105"/>
      <c r="E997" s="105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  <c r="V997" s="105"/>
      <c r="W997" s="105"/>
      <c r="X997" s="105"/>
      <c r="Y997" s="105"/>
      <c r="Z997" s="105"/>
    </row>
    <row r="998" spans="1:26" ht="15.75" customHeight="1">
      <c r="A998" s="105"/>
      <c r="B998" s="105"/>
      <c r="C998" s="105"/>
      <c r="D998" s="105"/>
      <c r="E998" s="105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05"/>
      <c r="V998" s="105"/>
      <c r="W998" s="105"/>
      <c r="X998" s="105"/>
      <c r="Y998" s="105"/>
      <c r="Z998" s="105"/>
    </row>
    <row r="999" spans="1:26" ht="15.75" customHeight="1">
      <c r="A999" s="105"/>
      <c r="B999" s="105"/>
      <c r="C999" s="105"/>
      <c r="D999" s="105"/>
      <c r="E999" s="105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V999" s="105"/>
      <c r="W999" s="105"/>
      <c r="X999" s="105"/>
      <c r="Y999" s="105"/>
      <c r="Z999" s="105"/>
    </row>
  </sheetData>
  <mergeCells count="13">
    <mergeCell ref="A7:F7"/>
    <mergeCell ref="A8:F8"/>
    <mergeCell ref="A1:F1"/>
    <mergeCell ref="A2:F2"/>
    <mergeCell ref="A3:F3"/>
    <mergeCell ref="A5:F5"/>
    <mergeCell ref="A6:F6"/>
    <mergeCell ref="A9:F9"/>
    <mergeCell ref="A10:F10"/>
    <mergeCell ref="A11:F11"/>
    <mergeCell ref="A19:C20"/>
    <mergeCell ref="D19:E19"/>
    <mergeCell ref="D20:E20"/>
  </mergeCells>
  <pageMargins left="0.31527777777777799" right="0.31527777777777799" top="0.78749999999999998" bottom="0.78749999999999998" header="0" footer="0"/>
  <pageSetup paperSize="9" scale="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RESUMO</vt:lpstr>
      <vt:lpstr>VIGIA 12 x 36 DIURNO</vt:lpstr>
      <vt:lpstr>VIGIA 12 X 36 NOTURNO</vt:lpstr>
      <vt:lpstr>VIGIA 8h</vt:lpstr>
      <vt:lpstr>ANEXO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Cliente</cp:lastModifiedBy>
  <dcterms:modified xsi:type="dcterms:W3CDTF">2021-10-06T17:51:49Z</dcterms:modified>
</cp:coreProperties>
</file>